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4240" windowHeight="12435" tabRatio="598" activeTab="1"/>
  </bookViews>
  <sheets>
    <sheet name="расчет по услугам" sheetId="17" r:id="rId1"/>
    <sheet name="ИТОГО БНЗ" sheetId="9" r:id="rId2"/>
  </sheets>
  <definedNames>
    <definedName name="иные" localSheetId="0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_xlnm.Print_Area" localSheetId="1">'ИТОГО БНЗ'!$A$1:$O$17</definedName>
    <definedName name="_xlnm.Print_Area" localSheetId="0">'расчет по услугам'!$A$1:$BY$145</definedName>
    <definedName name="оплата_труда" localSheetId="0">#REF!</definedName>
    <definedName name="оплата_труда">#REF!</definedName>
    <definedName name="Список" localSheetId="0">#REF!</definedName>
    <definedName name="Список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9" i="17"/>
  <c r="BV115"/>
  <c r="BV112"/>
  <c r="BV114"/>
  <c r="BV113"/>
  <c r="BV110"/>
  <c r="BV111"/>
  <c r="BV109"/>
  <c r="BV107"/>
  <c r="BV108"/>
  <c r="BV106"/>
  <c r="BV105"/>
  <c r="BW12"/>
  <c r="BW16"/>
  <c r="BW13"/>
  <c r="BW18"/>
  <c r="BW14"/>
  <c r="BW15"/>
  <c r="BW20"/>
  <c r="BW21"/>
  <c r="AA21"/>
  <c r="CB98"/>
  <c r="CE130" l="1"/>
  <c r="CB103"/>
  <c r="CC87"/>
  <c r="BZ72"/>
  <c r="BZ74" s="1"/>
  <c r="CB61" l="1"/>
  <c r="CB101"/>
  <c r="BL21"/>
  <c r="CC121"/>
  <c r="BZ141"/>
  <c r="BZ95"/>
  <c r="BZ59"/>
  <c r="BZ62"/>
  <c r="BZ63"/>
  <c r="BZ64"/>
  <c r="CB60"/>
  <c r="CB58"/>
  <c r="BZ28"/>
  <c r="BZ29"/>
  <c r="BZ30"/>
  <c r="BZ31"/>
  <c r="BZ32"/>
  <c r="BZ33"/>
  <c r="BZ34"/>
  <c r="BZ35"/>
  <c r="BZ36"/>
  <c r="BZ37"/>
  <c r="BZ38"/>
  <c r="BZ39"/>
  <c r="BZ40"/>
  <c r="BZ41"/>
  <c r="BZ42"/>
  <c r="BZ43"/>
  <c r="BZ44"/>
  <c r="BZ45"/>
  <c r="BZ46"/>
  <c r="BZ47"/>
  <c r="BZ48"/>
  <c r="BZ49"/>
  <c r="BZ50"/>
  <c r="BZ51"/>
  <c r="BZ52"/>
  <c r="BZ27"/>
  <c r="BZ16"/>
  <c r="BZ19"/>
  <c r="BZ21"/>
  <c r="BK120"/>
  <c r="BK121"/>
  <c r="BK122"/>
  <c r="BK123"/>
  <c r="BK124"/>
  <c r="BK125"/>
  <c r="BK126"/>
  <c r="BK127"/>
  <c r="BK128"/>
  <c r="BK129"/>
  <c r="BK130"/>
  <c r="BK131"/>
  <c r="BK132"/>
  <c r="BK133"/>
  <c r="BK134"/>
  <c r="BK135"/>
  <c r="BK136"/>
  <c r="BK137"/>
  <c r="BK138"/>
  <c r="BK139"/>
  <c r="BK140"/>
  <c r="BK141"/>
  <c r="BK142"/>
  <c r="BK119"/>
  <c r="BD120"/>
  <c r="BE120"/>
  <c r="BF120"/>
  <c r="BD121"/>
  <c r="BE121"/>
  <c r="BF121"/>
  <c r="BD122"/>
  <c r="BE122"/>
  <c r="BF122"/>
  <c r="BD123"/>
  <c r="BE123"/>
  <c r="BF123"/>
  <c r="BD124"/>
  <c r="BE124"/>
  <c r="BF124"/>
  <c r="BD125"/>
  <c r="BE125"/>
  <c r="BF125"/>
  <c r="BD126"/>
  <c r="BE126"/>
  <c r="BF126"/>
  <c r="BD127"/>
  <c r="BE127"/>
  <c r="BF127"/>
  <c r="BD128"/>
  <c r="BE128"/>
  <c r="BF128"/>
  <c r="BD129"/>
  <c r="BE129"/>
  <c r="BF129"/>
  <c r="BD130"/>
  <c r="BE130"/>
  <c r="BF130"/>
  <c r="BD131"/>
  <c r="BE131"/>
  <c r="BF131"/>
  <c r="BD132"/>
  <c r="BE132"/>
  <c r="BF132"/>
  <c r="BD133"/>
  <c r="BE133"/>
  <c r="BF133"/>
  <c r="BD134"/>
  <c r="BE134"/>
  <c r="BF134"/>
  <c r="BD135"/>
  <c r="BE135"/>
  <c r="BF135"/>
  <c r="BD136"/>
  <c r="BE136"/>
  <c r="BF136"/>
  <c r="BD137"/>
  <c r="BE137"/>
  <c r="BF137"/>
  <c r="BD138"/>
  <c r="BE138"/>
  <c r="BF138"/>
  <c r="BD139"/>
  <c r="BE139"/>
  <c r="BF139"/>
  <c r="BD140"/>
  <c r="BE140"/>
  <c r="BF140"/>
  <c r="BD141"/>
  <c r="BE141"/>
  <c r="BF141"/>
  <c r="BD142"/>
  <c r="BE142"/>
  <c r="BF142"/>
  <c r="BF119"/>
  <c r="BE119"/>
  <c r="BD119"/>
  <c r="BD106"/>
  <c r="BE106"/>
  <c r="BF106"/>
  <c r="BD107"/>
  <c r="BE107"/>
  <c r="BF107"/>
  <c r="BD108"/>
  <c r="BE108"/>
  <c r="BF108"/>
  <c r="BD109"/>
  <c r="BE109"/>
  <c r="BF109"/>
  <c r="BD110"/>
  <c r="BE110"/>
  <c r="BF110"/>
  <c r="BD111"/>
  <c r="BE111"/>
  <c r="BF111"/>
  <c r="BD112"/>
  <c r="BE112"/>
  <c r="BF112"/>
  <c r="BD113"/>
  <c r="BE113"/>
  <c r="BF113"/>
  <c r="BD114"/>
  <c r="BE114"/>
  <c r="BF114"/>
  <c r="BD115"/>
  <c r="BE115"/>
  <c r="BF115"/>
  <c r="BD116"/>
  <c r="BE116"/>
  <c r="BF116"/>
  <c r="BK108"/>
  <c r="BK109"/>
  <c r="BF105"/>
  <c r="BE105"/>
  <c r="BD105"/>
  <c r="BK101"/>
  <c r="BK102"/>
  <c r="BD101"/>
  <c r="BE101"/>
  <c r="BF101"/>
  <c r="BD102"/>
  <c r="BE102"/>
  <c r="BF102"/>
  <c r="BK100"/>
  <c r="BF100"/>
  <c r="BE100"/>
  <c r="BD100"/>
  <c r="BD95"/>
  <c r="BE95"/>
  <c r="BF95"/>
  <c r="BD96"/>
  <c r="BE96"/>
  <c r="BF96"/>
  <c r="BD97"/>
  <c r="BE97"/>
  <c r="BF97"/>
  <c r="BF94"/>
  <c r="BE94"/>
  <c r="BD94"/>
  <c r="BK95"/>
  <c r="BM95" s="1"/>
  <c r="BK96"/>
  <c r="BM96" s="1"/>
  <c r="BK97"/>
  <c r="BK94"/>
  <c r="BF78"/>
  <c r="BF79"/>
  <c r="BF80"/>
  <c r="BF81"/>
  <c r="BF82"/>
  <c r="BF83"/>
  <c r="BF84"/>
  <c r="BF85"/>
  <c r="BF86"/>
  <c r="BF77"/>
  <c r="BD78"/>
  <c r="BE78"/>
  <c r="BD79"/>
  <c r="BE79"/>
  <c r="BD80"/>
  <c r="BE80"/>
  <c r="BD81"/>
  <c r="BE81"/>
  <c r="BD82"/>
  <c r="BE82"/>
  <c r="BD83"/>
  <c r="BE83"/>
  <c r="BD84"/>
  <c r="BE84"/>
  <c r="BD85"/>
  <c r="BE85"/>
  <c r="BD86"/>
  <c r="BE86"/>
  <c r="BK78"/>
  <c r="BK79"/>
  <c r="BK80"/>
  <c r="BK81"/>
  <c r="BK82"/>
  <c r="BK83"/>
  <c r="BK84"/>
  <c r="BK85"/>
  <c r="BK86"/>
  <c r="BK77"/>
  <c r="BE77"/>
  <c r="BD77"/>
  <c r="BD71"/>
  <c r="BE71"/>
  <c r="BF71"/>
  <c r="BD72"/>
  <c r="BE72"/>
  <c r="BF72"/>
  <c r="BD73"/>
  <c r="BE73"/>
  <c r="BF73"/>
  <c r="BD74"/>
  <c r="BE74"/>
  <c r="BF74"/>
  <c r="BF70"/>
  <c r="BE70"/>
  <c r="BD70"/>
  <c r="AS70" s="1"/>
  <c r="BK71"/>
  <c r="BK72"/>
  <c r="BK73"/>
  <c r="BK74"/>
  <c r="BK70"/>
  <c r="BL59"/>
  <c r="BL60"/>
  <c r="BL61"/>
  <c r="BL62"/>
  <c r="BL64"/>
  <c r="BL58"/>
  <c r="BF59"/>
  <c r="BF60"/>
  <c r="BF61"/>
  <c r="BF62"/>
  <c r="BF63"/>
  <c r="BF64"/>
  <c r="BD59"/>
  <c r="BE59"/>
  <c r="BD60"/>
  <c r="BE60"/>
  <c r="BD61"/>
  <c r="BE61"/>
  <c r="BD62"/>
  <c r="BE62"/>
  <c r="BD63"/>
  <c r="BE63"/>
  <c r="BD64"/>
  <c r="BE64"/>
  <c r="BF58"/>
  <c r="BE58"/>
  <c r="BD58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27"/>
  <c r="BD28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BD50"/>
  <c r="BD51"/>
  <c r="BD52"/>
  <c r="BD27"/>
  <c r="BD13"/>
  <c r="BE13"/>
  <c r="BD14"/>
  <c r="BE14"/>
  <c r="BD15"/>
  <c r="BE15"/>
  <c r="BD16"/>
  <c r="BE16"/>
  <c r="BD17"/>
  <c r="BE17"/>
  <c r="BD18"/>
  <c r="BE18"/>
  <c r="BD19"/>
  <c r="BE19"/>
  <c r="BD20"/>
  <c r="BE20"/>
  <c r="BD21"/>
  <c r="BE21"/>
  <c r="BE12"/>
  <c r="BD12"/>
  <c r="BL12"/>
  <c r="BU156"/>
  <c r="BU167" s="1"/>
  <c r="BT156"/>
  <c r="BS156"/>
  <c r="BL14"/>
  <c r="BL20"/>
  <c r="BL19"/>
  <c r="BL18"/>
  <c r="BW17"/>
  <c r="BL17" s="1"/>
  <c r="BL16"/>
  <c r="BL15"/>
  <c r="BL13"/>
  <c r="CB65" l="1"/>
  <c r="CC75"/>
  <c r="CB75"/>
  <c r="CC131"/>
  <c r="BW146"/>
  <c r="BL146"/>
  <c r="BA146"/>
  <c r="AP146"/>
  <c r="AE146"/>
  <c r="T146"/>
  <c r="I146"/>
  <c r="CB54"/>
  <c r="CC128"/>
  <c r="CC129"/>
  <c r="CE123"/>
  <c r="AS120"/>
  <c r="AH120" s="1"/>
  <c r="W120" s="1"/>
  <c r="L120" s="1"/>
  <c r="A120" s="1"/>
  <c r="AS121"/>
  <c r="AH121" s="1"/>
  <c r="W121" s="1"/>
  <c r="L121" s="1"/>
  <c r="A121" s="1"/>
  <c r="AT121"/>
  <c r="AI121" s="1"/>
  <c r="X121" s="1"/>
  <c r="M121" s="1"/>
  <c r="B121" s="1"/>
  <c r="AS122"/>
  <c r="AH122" s="1"/>
  <c r="W122" s="1"/>
  <c r="L122" s="1"/>
  <c r="A122" s="1"/>
  <c r="AT122"/>
  <c r="AI122" s="1"/>
  <c r="X122" s="1"/>
  <c r="M122" s="1"/>
  <c r="B122" s="1"/>
  <c r="AU123"/>
  <c r="AJ123" s="1"/>
  <c r="Y123" s="1"/>
  <c r="N123" s="1"/>
  <c r="C123" s="1"/>
  <c r="AS124"/>
  <c r="AH124" s="1"/>
  <c r="W124" s="1"/>
  <c r="L124" s="1"/>
  <c r="A124" s="1"/>
  <c r="AU124"/>
  <c r="AJ124" s="1"/>
  <c r="Y124" s="1"/>
  <c r="N124" s="1"/>
  <c r="C124" s="1"/>
  <c r="AS125"/>
  <c r="AH125" s="1"/>
  <c r="W125" s="1"/>
  <c r="L125" s="1"/>
  <c r="A125" s="1"/>
  <c r="AT125"/>
  <c r="AI125" s="1"/>
  <c r="X125" s="1"/>
  <c r="M125" s="1"/>
  <c r="B125" s="1"/>
  <c r="AT126"/>
  <c r="AI126" s="1"/>
  <c r="X126" s="1"/>
  <c r="M126" s="1"/>
  <c r="B126" s="1"/>
  <c r="AU126"/>
  <c r="AJ126" s="1"/>
  <c r="Y126" s="1"/>
  <c r="N126" s="1"/>
  <c r="C126" s="1"/>
  <c r="AT127"/>
  <c r="AI127" s="1"/>
  <c r="X127" s="1"/>
  <c r="M127" s="1"/>
  <c r="B127" s="1"/>
  <c r="AU127"/>
  <c r="AJ127" s="1"/>
  <c r="Y127" s="1"/>
  <c r="N127" s="1"/>
  <c r="C127" s="1"/>
  <c r="AS128"/>
  <c r="AH128" s="1"/>
  <c r="W128" s="1"/>
  <c r="L128" s="1"/>
  <c r="A128" s="1"/>
  <c r="AS129"/>
  <c r="AH129" s="1"/>
  <c r="W129" s="1"/>
  <c r="AT129"/>
  <c r="AI129" s="1"/>
  <c r="X129" s="1"/>
  <c r="M129" s="1"/>
  <c r="B129" s="1"/>
  <c r="AT130"/>
  <c r="AI130" s="1"/>
  <c r="X130" s="1"/>
  <c r="M130" s="1"/>
  <c r="B130" s="1"/>
  <c r="AU130"/>
  <c r="AJ130" s="1"/>
  <c r="Y130" s="1"/>
  <c r="N130" s="1"/>
  <c r="C130" s="1"/>
  <c r="AT131"/>
  <c r="AI131" s="1"/>
  <c r="X131" s="1"/>
  <c r="M131" s="1"/>
  <c r="B131" s="1"/>
  <c r="AU131"/>
  <c r="AJ131" s="1"/>
  <c r="Y131" s="1"/>
  <c r="N131" s="1"/>
  <c r="C131" s="1"/>
  <c r="AS133"/>
  <c r="AH133" s="1"/>
  <c r="W133" s="1"/>
  <c r="L133" s="1"/>
  <c r="A133" s="1"/>
  <c r="AT133"/>
  <c r="AI133" s="1"/>
  <c r="X133" s="1"/>
  <c r="M133" s="1"/>
  <c r="B133" s="1"/>
  <c r="AS134"/>
  <c r="AH134" s="1"/>
  <c r="W134" s="1"/>
  <c r="L134" s="1"/>
  <c r="A134" s="1"/>
  <c r="AT134"/>
  <c r="AI134" s="1"/>
  <c r="X134" s="1"/>
  <c r="M134" s="1"/>
  <c r="B134" s="1"/>
  <c r="AU134"/>
  <c r="AJ134" s="1"/>
  <c r="Y134" s="1"/>
  <c r="N134" s="1"/>
  <c r="C134" s="1"/>
  <c r="AU135"/>
  <c r="AJ135" s="1"/>
  <c r="Y135" s="1"/>
  <c r="N135" s="1"/>
  <c r="C135" s="1"/>
  <c r="AS137"/>
  <c r="AH137" s="1"/>
  <c r="W137" s="1"/>
  <c r="L137" s="1"/>
  <c r="A137" s="1"/>
  <c r="AT137"/>
  <c r="AI137" s="1"/>
  <c r="X137" s="1"/>
  <c r="M137" s="1"/>
  <c r="B137" s="1"/>
  <c r="AT138"/>
  <c r="AI138" s="1"/>
  <c r="X138" s="1"/>
  <c r="M138" s="1"/>
  <c r="B138" s="1"/>
  <c r="AU138"/>
  <c r="AJ138" s="1"/>
  <c r="Y138" s="1"/>
  <c r="N138" s="1"/>
  <c r="C138" s="1"/>
  <c r="AU139"/>
  <c r="AJ139" s="1"/>
  <c r="Y139" s="1"/>
  <c r="N139" s="1"/>
  <c r="C139" s="1"/>
  <c r="AS140"/>
  <c r="AH140" s="1"/>
  <c r="W140" s="1"/>
  <c r="L140" s="1"/>
  <c r="A140" s="1"/>
  <c r="AS141"/>
  <c r="AH141" s="1"/>
  <c r="W141" s="1"/>
  <c r="L141" s="1"/>
  <c r="A141" s="1"/>
  <c r="AT141"/>
  <c r="AI141" s="1"/>
  <c r="X141" s="1"/>
  <c r="M141" s="1"/>
  <c r="B141" s="1"/>
  <c r="AU142"/>
  <c r="AJ142" s="1"/>
  <c r="Y142" s="1"/>
  <c r="N142" s="1"/>
  <c r="C142" s="1"/>
  <c r="AU119"/>
  <c r="AJ119" s="1"/>
  <c r="Y119" s="1"/>
  <c r="N119" s="1"/>
  <c r="C119" s="1"/>
  <c r="AT119"/>
  <c r="AI119" s="1"/>
  <c r="X119" s="1"/>
  <c r="M119" s="1"/>
  <c r="B119" s="1"/>
  <c r="AT120"/>
  <c r="AI120" s="1"/>
  <c r="X120" s="1"/>
  <c r="M120" s="1"/>
  <c r="B120" s="1"/>
  <c r="AU121"/>
  <c r="AJ121" s="1"/>
  <c r="Y121" s="1"/>
  <c r="N121" s="1"/>
  <c r="C121" s="1"/>
  <c r="AT124"/>
  <c r="AI124" s="1"/>
  <c r="X124" s="1"/>
  <c r="M124" s="1"/>
  <c r="B124" s="1"/>
  <c r="AU125"/>
  <c r="AJ125" s="1"/>
  <c r="Y125" s="1"/>
  <c r="N125" s="1"/>
  <c r="C125" s="1"/>
  <c r="AS126"/>
  <c r="AH126" s="1"/>
  <c r="W126" s="1"/>
  <c r="L126" s="1"/>
  <c r="A126" s="1"/>
  <c r="AT128"/>
  <c r="AI128" s="1"/>
  <c r="X128" s="1"/>
  <c r="M128" s="1"/>
  <c r="B128" s="1"/>
  <c r="AU128"/>
  <c r="AJ128" s="1"/>
  <c r="Y128" s="1"/>
  <c r="N128" s="1"/>
  <c r="C128" s="1"/>
  <c r="AU129"/>
  <c r="AJ129" s="1"/>
  <c r="Y129" s="1"/>
  <c r="N129" s="1"/>
  <c r="C129" s="1"/>
  <c r="AS130"/>
  <c r="AH130" s="1"/>
  <c r="W130" s="1"/>
  <c r="L130" s="1"/>
  <c r="A130" s="1"/>
  <c r="AS131"/>
  <c r="AH131" s="1"/>
  <c r="W131" s="1"/>
  <c r="L131" s="1"/>
  <c r="A131" s="1"/>
  <c r="AT132"/>
  <c r="AI132" s="1"/>
  <c r="X132" s="1"/>
  <c r="M132" s="1"/>
  <c r="B132" s="1"/>
  <c r="AU133"/>
  <c r="AJ133" s="1"/>
  <c r="Y133" s="1"/>
  <c r="N133" s="1"/>
  <c r="C133" s="1"/>
  <c r="AS136"/>
  <c r="AH136" s="1"/>
  <c r="W136" s="1"/>
  <c r="L136" s="1"/>
  <c r="A136" s="1"/>
  <c r="AT136"/>
  <c r="AI136" s="1"/>
  <c r="X136" s="1"/>
  <c r="M136" s="1"/>
  <c r="B136" s="1"/>
  <c r="AU136"/>
  <c r="AJ136" s="1"/>
  <c r="Y136" s="1"/>
  <c r="N136" s="1"/>
  <c r="C136" s="1"/>
  <c r="AU137"/>
  <c r="AJ137" s="1"/>
  <c r="Y137" s="1"/>
  <c r="N137" s="1"/>
  <c r="C137" s="1"/>
  <c r="AS138"/>
  <c r="AH138" s="1"/>
  <c r="W138" s="1"/>
  <c r="L138" s="1"/>
  <c r="A138" s="1"/>
  <c r="AT139"/>
  <c r="AI139" s="1"/>
  <c r="X139" s="1"/>
  <c r="M139" s="1"/>
  <c r="B139" s="1"/>
  <c r="AT140"/>
  <c r="AI140" s="1"/>
  <c r="X140" s="1"/>
  <c r="M140" s="1"/>
  <c r="B140" s="1"/>
  <c r="AU140"/>
  <c r="AJ140" s="1"/>
  <c r="Y140" s="1"/>
  <c r="N140" s="1"/>
  <c r="C140" s="1"/>
  <c r="AU141"/>
  <c r="AJ141" s="1"/>
  <c r="Y141" s="1"/>
  <c r="N141" s="1"/>
  <c r="C141" s="1"/>
  <c r="AS119"/>
  <c r="AH119" s="1"/>
  <c r="W119" s="1"/>
  <c r="L119" s="1"/>
  <c r="A119" s="1"/>
  <c r="AS123"/>
  <c r="AH123" s="1"/>
  <c r="W123" s="1"/>
  <c r="L123" s="1"/>
  <c r="A123" s="1"/>
  <c r="AT123"/>
  <c r="AI123" s="1"/>
  <c r="X123" s="1"/>
  <c r="M123" s="1"/>
  <c r="B123" s="1"/>
  <c r="AS127"/>
  <c r="AH127" s="1"/>
  <c r="W127" s="1"/>
  <c r="L127" s="1"/>
  <c r="A127" s="1"/>
  <c r="AS132"/>
  <c r="AH132" s="1"/>
  <c r="W132" s="1"/>
  <c r="L132" s="1"/>
  <c r="A132" s="1"/>
  <c r="AU132"/>
  <c r="AJ132" s="1"/>
  <c r="Y132" s="1"/>
  <c r="N132" s="1"/>
  <c r="C132" s="1"/>
  <c r="AT135"/>
  <c r="AI135" s="1"/>
  <c r="X135" s="1"/>
  <c r="M135" s="1"/>
  <c r="B135" s="1"/>
  <c r="AS139"/>
  <c r="AH139" s="1"/>
  <c r="W139" s="1"/>
  <c r="L139" s="1"/>
  <c r="A139" s="1"/>
  <c r="AT142"/>
  <c r="AI142" s="1"/>
  <c r="X142" s="1"/>
  <c r="M142" s="1"/>
  <c r="B142" s="1"/>
  <c r="AU120"/>
  <c r="AJ120" s="1"/>
  <c r="Y120" s="1"/>
  <c r="N120" s="1"/>
  <c r="C120" s="1"/>
  <c r="AU122"/>
  <c r="AJ122" s="1"/>
  <c r="Y122" s="1"/>
  <c r="N122" s="1"/>
  <c r="C122" s="1"/>
  <c r="AS135"/>
  <c r="AH135" s="1"/>
  <c r="W135" s="1"/>
  <c r="L135" s="1"/>
  <c r="A135" s="1"/>
  <c r="AS142"/>
  <c r="AH142" s="1"/>
  <c r="W142" s="1"/>
  <c r="L142" s="1"/>
  <c r="A142" s="1"/>
  <c r="L129"/>
  <c r="A129" s="1"/>
  <c r="BK115"/>
  <c r="BK112"/>
  <c r="BK110"/>
  <c r="BK111"/>
  <c r="BK113"/>
  <c r="BK114"/>
  <c r="BK116"/>
  <c r="BK107"/>
  <c r="BK106"/>
  <c r="BK105"/>
  <c r="AT101"/>
  <c r="AI101" s="1"/>
  <c r="X101" s="1"/>
  <c r="M101" s="1"/>
  <c r="B101" s="1"/>
  <c r="AU101"/>
  <c r="AJ101" s="1"/>
  <c r="Y101" s="1"/>
  <c r="N101" s="1"/>
  <c r="C101" s="1"/>
  <c r="AS102"/>
  <c r="AH102" s="1"/>
  <c r="W102" s="1"/>
  <c r="L102" s="1"/>
  <c r="A102" s="1"/>
  <c r="AU102"/>
  <c r="AJ102" s="1"/>
  <c r="Y102" s="1"/>
  <c r="N102" s="1"/>
  <c r="C102" s="1"/>
  <c r="AU100"/>
  <c r="AJ100" s="1"/>
  <c r="Y100" s="1"/>
  <c r="N100" s="1"/>
  <c r="C100" s="1"/>
  <c r="AT100"/>
  <c r="AI100" s="1"/>
  <c r="X100" s="1"/>
  <c r="M100" s="1"/>
  <c r="B100" s="1"/>
  <c r="AS100"/>
  <c r="AH100" s="1"/>
  <c r="W100" s="1"/>
  <c r="L100" s="1"/>
  <c r="A100" s="1"/>
  <c r="AS101"/>
  <c r="AH101" s="1"/>
  <c r="W101" s="1"/>
  <c r="L101" s="1"/>
  <c r="A101" s="1"/>
  <c r="AT102"/>
  <c r="AI102" s="1"/>
  <c r="X102" s="1"/>
  <c r="M102" s="1"/>
  <c r="B102" s="1"/>
  <c r="BX95" l="1"/>
  <c r="BX96"/>
  <c r="BX97"/>
  <c r="BX94"/>
  <c r="AT95"/>
  <c r="AI95" s="1"/>
  <c r="X95" s="1"/>
  <c r="M95" s="1"/>
  <c r="B95" s="1"/>
  <c r="AS96"/>
  <c r="AH96" s="1"/>
  <c r="W96" s="1"/>
  <c r="L96" s="1"/>
  <c r="A96" s="1"/>
  <c r="AT96"/>
  <c r="AI96" s="1"/>
  <c r="X96" s="1"/>
  <c r="M96" s="1"/>
  <c r="B96" s="1"/>
  <c r="AU96"/>
  <c r="AJ96" s="1"/>
  <c r="Y96" s="1"/>
  <c r="N96" s="1"/>
  <c r="C96" s="1"/>
  <c r="AT97"/>
  <c r="AI97" s="1"/>
  <c r="X97" s="1"/>
  <c r="M97" s="1"/>
  <c r="B97" s="1"/>
  <c r="AU97"/>
  <c r="AJ97" s="1"/>
  <c r="Y97" s="1"/>
  <c r="N97" s="1"/>
  <c r="C97" s="1"/>
  <c r="AU94"/>
  <c r="AJ94" s="1"/>
  <c r="Y94" s="1"/>
  <c r="N94" s="1"/>
  <c r="C94" s="1"/>
  <c r="AS94"/>
  <c r="AH94" s="1"/>
  <c r="W94" s="1"/>
  <c r="L94" s="1"/>
  <c r="A94" s="1"/>
  <c r="AU95"/>
  <c r="AJ95" s="1"/>
  <c r="Y95" s="1"/>
  <c r="N95" s="1"/>
  <c r="C95" s="1"/>
  <c r="AS95"/>
  <c r="AH95" s="1"/>
  <c r="W95" s="1"/>
  <c r="L95" s="1"/>
  <c r="A95" s="1"/>
  <c r="AS97"/>
  <c r="AH97" s="1"/>
  <c r="W97" s="1"/>
  <c r="L97" s="1"/>
  <c r="A97" s="1"/>
  <c r="AT94"/>
  <c r="AI94" s="1"/>
  <c r="X94" s="1"/>
  <c r="M94" s="1"/>
  <c r="B94" s="1"/>
  <c r="AS78" l="1"/>
  <c r="AH78" s="1"/>
  <c r="W78" s="1"/>
  <c r="L78" s="1"/>
  <c r="A78" s="1"/>
  <c r="AT78"/>
  <c r="AI78" s="1"/>
  <c r="X78" s="1"/>
  <c r="M78" s="1"/>
  <c r="B78" s="1"/>
  <c r="AU78"/>
  <c r="AJ78" s="1"/>
  <c r="Y78" s="1"/>
  <c r="N78" s="1"/>
  <c r="C78" s="1"/>
  <c r="AS79"/>
  <c r="AH79" s="1"/>
  <c r="W79" s="1"/>
  <c r="L79" s="1"/>
  <c r="A79" s="1"/>
  <c r="AT79"/>
  <c r="AI79" s="1"/>
  <c r="X79" s="1"/>
  <c r="M79" s="1"/>
  <c r="B79" s="1"/>
  <c r="AU79"/>
  <c r="AJ79" s="1"/>
  <c r="Y79" s="1"/>
  <c r="N79" s="1"/>
  <c r="C79" s="1"/>
  <c r="AS80"/>
  <c r="AH80" s="1"/>
  <c r="W80" s="1"/>
  <c r="L80" s="1"/>
  <c r="A80" s="1"/>
  <c r="AT80"/>
  <c r="AI80" s="1"/>
  <c r="X80" s="1"/>
  <c r="M80" s="1"/>
  <c r="B80" s="1"/>
  <c r="AU80"/>
  <c r="AJ80" s="1"/>
  <c r="Y80" s="1"/>
  <c r="N80" s="1"/>
  <c r="C80" s="1"/>
  <c r="AS81"/>
  <c r="AH81" s="1"/>
  <c r="W81" s="1"/>
  <c r="L81" s="1"/>
  <c r="A81" s="1"/>
  <c r="AT81"/>
  <c r="AI81" s="1"/>
  <c r="X81" s="1"/>
  <c r="M81" s="1"/>
  <c r="B81" s="1"/>
  <c r="AU81"/>
  <c r="AJ81" s="1"/>
  <c r="Y81" s="1"/>
  <c r="N81" s="1"/>
  <c r="C81" s="1"/>
  <c r="AS82"/>
  <c r="AH82" s="1"/>
  <c r="W82" s="1"/>
  <c r="L82" s="1"/>
  <c r="A82" s="1"/>
  <c r="AT82"/>
  <c r="AI82" s="1"/>
  <c r="X82" s="1"/>
  <c r="M82" s="1"/>
  <c r="B82" s="1"/>
  <c r="AU82"/>
  <c r="AJ82" s="1"/>
  <c r="Y82" s="1"/>
  <c r="N82" s="1"/>
  <c r="C82" s="1"/>
  <c r="AS83"/>
  <c r="AH83" s="1"/>
  <c r="W83" s="1"/>
  <c r="L83" s="1"/>
  <c r="A83" s="1"/>
  <c r="AT83"/>
  <c r="AI83" s="1"/>
  <c r="X83" s="1"/>
  <c r="M83" s="1"/>
  <c r="B83" s="1"/>
  <c r="AU83"/>
  <c r="AJ83" s="1"/>
  <c r="Y83" s="1"/>
  <c r="N83" s="1"/>
  <c r="C83" s="1"/>
  <c r="AS84"/>
  <c r="AH84" s="1"/>
  <c r="W84" s="1"/>
  <c r="L84" s="1"/>
  <c r="A84" s="1"/>
  <c r="AT84"/>
  <c r="AI84" s="1"/>
  <c r="X84" s="1"/>
  <c r="M84" s="1"/>
  <c r="B84" s="1"/>
  <c r="AU84"/>
  <c r="AJ84" s="1"/>
  <c r="Y84" s="1"/>
  <c r="N84" s="1"/>
  <c r="C84" s="1"/>
  <c r="AS85"/>
  <c r="AH85" s="1"/>
  <c r="W85" s="1"/>
  <c r="L85" s="1"/>
  <c r="A85" s="1"/>
  <c r="AT85"/>
  <c r="AI85" s="1"/>
  <c r="X85" s="1"/>
  <c r="M85" s="1"/>
  <c r="B85" s="1"/>
  <c r="AU85"/>
  <c r="AJ85" s="1"/>
  <c r="Y85" s="1"/>
  <c r="N85" s="1"/>
  <c r="C85" s="1"/>
  <c r="AS86"/>
  <c r="AH86" s="1"/>
  <c r="W86" s="1"/>
  <c r="L86" s="1"/>
  <c r="A86" s="1"/>
  <c r="AT86"/>
  <c r="AI86" s="1"/>
  <c r="X86" s="1"/>
  <c r="M86" s="1"/>
  <c r="B86" s="1"/>
  <c r="AU86"/>
  <c r="AJ86" s="1"/>
  <c r="Y86" s="1"/>
  <c r="N86" s="1"/>
  <c r="C86" s="1"/>
  <c r="AS77"/>
  <c r="AH77" s="1"/>
  <c r="W77" s="1"/>
  <c r="L77" s="1"/>
  <c r="A77" s="1"/>
  <c r="AT77"/>
  <c r="AI77" s="1"/>
  <c r="X77" s="1"/>
  <c r="M77" s="1"/>
  <c r="B77" s="1"/>
  <c r="AU77"/>
  <c r="AJ77" s="1"/>
  <c r="Y77" s="1"/>
  <c r="N77" s="1"/>
  <c r="C77" s="1"/>
  <c r="AZ78"/>
  <c r="AZ79"/>
  <c r="AZ80"/>
  <c r="AZ81"/>
  <c r="AZ82"/>
  <c r="AZ83"/>
  <c r="AZ84"/>
  <c r="AZ85"/>
  <c r="AZ86"/>
  <c r="AZ77"/>
  <c r="AS71"/>
  <c r="AH71" s="1"/>
  <c r="W71" s="1"/>
  <c r="L71" s="1"/>
  <c r="A71" s="1"/>
  <c r="AT71"/>
  <c r="AI71" s="1"/>
  <c r="X71" s="1"/>
  <c r="M71" s="1"/>
  <c r="B71" s="1"/>
  <c r="AU71"/>
  <c r="AJ71" s="1"/>
  <c r="Y71" s="1"/>
  <c r="N71" s="1"/>
  <c r="C71" s="1"/>
  <c r="AS72"/>
  <c r="AH72" s="1"/>
  <c r="W72" s="1"/>
  <c r="L72" s="1"/>
  <c r="A72" s="1"/>
  <c r="AT72"/>
  <c r="AI72" s="1"/>
  <c r="X72" s="1"/>
  <c r="M72" s="1"/>
  <c r="B72" s="1"/>
  <c r="AU72"/>
  <c r="AJ72" s="1"/>
  <c r="Y72" s="1"/>
  <c r="N72" s="1"/>
  <c r="C72" s="1"/>
  <c r="AS73"/>
  <c r="AH73" s="1"/>
  <c r="W73" s="1"/>
  <c r="L73" s="1"/>
  <c r="A73" s="1"/>
  <c r="AT73"/>
  <c r="AI73" s="1"/>
  <c r="X73" s="1"/>
  <c r="M73" s="1"/>
  <c r="B73" s="1"/>
  <c r="AU73"/>
  <c r="AJ73" s="1"/>
  <c r="Y73" s="1"/>
  <c r="N73" s="1"/>
  <c r="C73" s="1"/>
  <c r="AS74"/>
  <c r="AH74" s="1"/>
  <c r="W74" s="1"/>
  <c r="L74" s="1"/>
  <c r="A74" s="1"/>
  <c r="AT74"/>
  <c r="AI74" s="1"/>
  <c r="X74" s="1"/>
  <c r="M74" s="1"/>
  <c r="B74" s="1"/>
  <c r="AU74"/>
  <c r="AJ74" s="1"/>
  <c r="Y74" s="1"/>
  <c r="N74" s="1"/>
  <c r="C74" s="1"/>
  <c r="AU70"/>
  <c r="AJ70" s="1"/>
  <c r="Y70" s="1"/>
  <c r="N70" s="1"/>
  <c r="C70" s="1"/>
  <c r="AT70"/>
  <c r="AI70" s="1"/>
  <c r="X70" s="1"/>
  <c r="M70" s="1"/>
  <c r="B70" s="1"/>
  <c r="AH70"/>
  <c r="W70" s="1"/>
  <c r="L70" s="1"/>
  <c r="A70" s="1"/>
  <c r="AU59"/>
  <c r="AJ59" s="1"/>
  <c r="Y59" s="1"/>
  <c r="N59" s="1"/>
  <c r="C59" s="1"/>
  <c r="AU60"/>
  <c r="AJ60" s="1"/>
  <c r="Y60" s="1"/>
  <c r="N60" s="1"/>
  <c r="C60" s="1"/>
  <c r="AU61"/>
  <c r="AJ61" s="1"/>
  <c r="Y61" s="1"/>
  <c r="N61" s="1"/>
  <c r="C61" s="1"/>
  <c r="AU64"/>
  <c r="AJ64" s="1"/>
  <c r="Y64" s="1"/>
  <c r="N64" s="1"/>
  <c r="C64" s="1"/>
  <c r="AT59"/>
  <c r="AI59" s="1"/>
  <c r="X59" s="1"/>
  <c r="M59" s="1"/>
  <c r="B59" s="1"/>
  <c r="AS60"/>
  <c r="AH60" s="1"/>
  <c r="W60" s="1"/>
  <c r="L60" s="1"/>
  <c r="A60" s="1"/>
  <c r="AT60"/>
  <c r="AI60" s="1"/>
  <c r="X60" s="1"/>
  <c r="M60" s="1"/>
  <c r="B60" s="1"/>
  <c r="AS62"/>
  <c r="AH62" s="1"/>
  <c r="W62" s="1"/>
  <c r="L62" s="1"/>
  <c r="A62" s="1"/>
  <c r="AT62"/>
  <c r="AI62" s="1"/>
  <c r="X62" s="1"/>
  <c r="M62" s="1"/>
  <c r="B62" s="1"/>
  <c r="AT64"/>
  <c r="AI64" s="1"/>
  <c r="X64" s="1"/>
  <c r="M64" s="1"/>
  <c r="B64" s="1"/>
  <c r="AU58"/>
  <c r="AJ58" s="1"/>
  <c r="Y58" s="1"/>
  <c r="N58" s="1"/>
  <c r="C58" s="1"/>
  <c r="AT58"/>
  <c r="AI58" s="1"/>
  <c r="X58" s="1"/>
  <c r="M58" s="1"/>
  <c r="B58" s="1"/>
  <c r="AS58"/>
  <c r="AH58" s="1"/>
  <c r="W58" s="1"/>
  <c r="L58" s="1"/>
  <c r="A58" s="1"/>
  <c r="AU62"/>
  <c r="AJ62" s="1"/>
  <c r="Y62" s="1"/>
  <c r="N62" s="1"/>
  <c r="C62" s="1"/>
  <c r="AS59"/>
  <c r="AH59" s="1"/>
  <c r="W59" s="1"/>
  <c r="L59" s="1"/>
  <c r="A59" s="1"/>
  <c r="AS61"/>
  <c r="AH61" s="1"/>
  <c r="W61" s="1"/>
  <c r="L61" s="1"/>
  <c r="A61" s="1"/>
  <c r="AT61"/>
  <c r="AI61" s="1"/>
  <c r="X61" s="1"/>
  <c r="M61" s="1"/>
  <c r="B61" s="1"/>
  <c r="AT63"/>
  <c r="AI63" s="1"/>
  <c r="X63" s="1"/>
  <c r="M63" s="1"/>
  <c r="B63" s="1"/>
  <c r="AU63"/>
  <c r="AJ63" s="1"/>
  <c r="Y63" s="1"/>
  <c r="N63" s="1"/>
  <c r="C63" s="1"/>
  <c r="AS63"/>
  <c r="AH63" s="1"/>
  <c r="W63" s="1"/>
  <c r="L63" s="1"/>
  <c r="A63" s="1"/>
  <c r="AS64"/>
  <c r="AH64" s="1"/>
  <c r="W64" s="1"/>
  <c r="L64" s="1"/>
  <c r="A64" s="1"/>
  <c r="BT12" l="1"/>
  <c r="BQ12" s="1"/>
  <c r="BT13" l="1"/>
  <c r="BT14" s="1"/>
  <c r="BT15" s="1"/>
  <c r="BT16" s="1"/>
  <c r="BT17" s="1"/>
  <c r="BT18" s="1"/>
  <c r="BT19" s="1"/>
  <c r="BT20" s="1"/>
  <c r="BL27"/>
  <c r="BA27" s="1"/>
  <c r="AP27" s="1"/>
  <c r="AE27" s="1"/>
  <c r="T27" s="1"/>
  <c r="AS28"/>
  <c r="AH28" s="1"/>
  <c r="W28" s="1"/>
  <c r="L28" s="1"/>
  <c r="A28" s="1"/>
  <c r="AS29"/>
  <c r="AH29" s="1"/>
  <c r="W29" s="1"/>
  <c r="L29" s="1"/>
  <c r="A29" s="1"/>
  <c r="AS31"/>
  <c r="AH31" s="1"/>
  <c r="W31" s="1"/>
  <c r="L31" s="1"/>
  <c r="A31" s="1"/>
  <c r="AS33"/>
  <c r="AH33" s="1"/>
  <c r="W33" s="1"/>
  <c r="L33" s="1"/>
  <c r="A33" s="1"/>
  <c r="AS35"/>
  <c r="AH35" s="1"/>
  <c r="W35" s="1"/>
  <c r="L35" s="1"/>
  <c r="A35" s="1"/>
  <c r="AS36"/>
  <c r="AH36" s="1"/>
  <c r="W36" s="1"/>
  <c r="L36" s="1"/>
  <c r="A36" s="1"/>
  <c r="AS37"/>
  <c r="AH37" s="1"/>
  <c r="W37" s="1"/>
  <c r="L37" s="1"/>
  <c r="A37" s="1"/>
  <c r="AS39"/>
  <c r="AH39" s="1"/>
  <c r="W39" s="1"/>
  <c r="L39" s="1"/>
  <c r="A39" s="1"/>
  <c r="AS41"/>
  <c r="AH41" s="1"/>
  <c r="W41" s="1"/>
  <c r="L41" s="1"/>
  <c r="A41" s="1"/>
  <c r="AS43"/>
  <c r="AH43" s="1"/>
  <c r="W43" s="1"/>
  <c r="L43" s="1"/>
  <c r="A43" s="1"/>
  <c r="AS44"/>
  <c r="AH44" s="1"/>
  <c r="W44" s="1"/>
  <c r="L44" s="1"/>
  <c r="A44" s="1"/>
  <c r="AS45"/>
  <c r="AH45" s="1"/>
  <c r="W45" s="1"/>
  <c r="L45" s="1"/>
  <c r="A45" s="1"/>
  <c r="AS47"/>
  <c r="AH47" s="1"/>
  <c r="W47" s="1"/>
  <c r="L47" s="1"/>
  <c r="A47" s="1"/>
  <c r="AS49"/>
  <c r="AH49" s="1"/>
  <c r="W49" s="1"/>
  <c r="L49" s="1"/>
  <c r="A49" s="1"/>
  <c r="AS51"/>
  <c r="AH51" s="1"/>
  <c r="W51" s="1"/>
  <c r="L51" s="1"/>
  <c r="A51" s="1"/>
  <c r="AS52"/>
  <c r="AH52" s="1"/>
  <c r="W52" s="1"/>
  <c r="L52" s="1"/>
  <c r="A52" s="1"/>
  <c r="AS27"/>
  <c r="AH27" s="1"/>
  <c r="W27" s="1"/>
  <c r="L27" s="1"/>
  <c r="A27" s="1"/>
  <c r="BL28"/>
  <c r="BA28" s="1"/>
  <c r="AP28" s="1"/>
  <c r="AE28" s="1"/>
  <c r="T28" s="1"/>
  <c r="BL29"/>
  <c r="BA29" s="1"/>
  <c r="AP29" s="1"/>
  <c r="AE29" s="1"/>
  <c r="T29" s="1"/>
  <c r="BL30"/>
  <c r="BA30" s="1"/>
  <c r="AP30" s="1"/>
  <c r="AE30" s="1"/>
  <c r="T30" s="1"/>
  <c r="BL31"/>
  <c r="BA31" s="1"/>
  <c r="AP31" s="1"/>
  <c r="AE31" s="1"/>
  <c r="T31" s="1"/>
  <c r="BL32"/>
  <c r="BA32" s="1"/>
  <c r="AP32" s="1"/>
  <c r="AE32" s="1"/>
  <c r="T32" s="1"/>
  <c r="BL33"/>
  <c r="BA33" s="1"/>
  <c r="AP33" s="1"/>
  <c r="AE33" s="1"/>
  <c r="T33" s="1"/>
  <c r="BL34"/>
  <c r="BA34" s="1"/>
  <c r="AP34" s="1"/>
  <c r="AE34" s="1"/>
  <c r="T34" s="1"/>
  <c r="BL35"/>
  <c r="BA35" s="1"/>
  <c r="AP35" s="1"/>
  <c r="AE35" s="1"/>
  <c r="T35" s="1"/>
  <c r="U35" s="1"/>
  <c r="BL36"/>
  <c r="BA36" s="1"/>
  <c r="AP36" s="1"/>
  <c r="AE36" s="1"/>
  <c r="T36" s="1"/>
  <c r="BL37"/>
  <c r="BA37" s="1"/>
  <c r="AP37" s="1"/>
  <c r="AE37" s="1"/>
  <c r="T37" s="1"/>
  <c r="BL38"/>
  <c r="BA38" s="1"/>
  <c r="AP38" s="1"/>
  <c r="AE38" s="1"/>
  <c r="T38" s="1"/>
  <c r="BL39"/>
  <c r="BA39" s="1"/>
  <c r="AP39" s="1"/>
  <c r="AE39" s="1"/>
  <c r="T39" s="1"/>
  <c r="U39" s="1"/>
  <c r="BL40"/>
  <c r="BA40" s="1"/>
  <c r="AP40" s="1"/>
  <c r="AE40" s="1"/>
  <c r="T40" s="1"/>
  <c r="BL41"/>
  <c r="BA41" s="1"/>
  <c r="AP41" s="1"/>
  <c r="AE41" s="1"/>
  <c r="T41" s="1"/>
  <c r="BL42"/>
  <c r="BA42" s="1"/>
  <c r="AP42" s="1"/>
  <c r="AE42" s="1"/>
  <c r="T42" s="1"/>
  <c r="BL43"/>
  <c r="BA43" s="1"/>
  <c r="AP43" s="1"/>
  <c r="AE43" s="1"/>
  <c r="T43" s="1"/>
  <c r="U43" s="1"/>
  <c r="BL44"/>
  <c r="BA44" s="1"/>
  <c r="AP44" s="1"/>
  <c r="AE44" s="1"/>
  <c r="T44" s="1"/>
  <c r="BL45"/>
  <c r="BA45" s="1"/>
  <c r="AP45" s="1"/>
  <c r="AE45" s="1"/>
  <c r="T45" s="1"/>
  <c r="BL46"/>
  <c r="BA46" s="1"/>
  <c r="AP46" s="1"/>
  <c r="AE46" s="1"/>
  <c r="T46" s="1"/>
  <c r="BL47"/>
  <c r="BA47" s="1"/>
  <c r="AP47" s="1"/>
  <c r="AE47" s="1"/>
  <c r="T47" s="1"/>
  <c r="U47" s="1"/>
  <c r="BL48"/>
  <c r="BA48" s="1"/>
  <c r="AP48" s="1"/>
  <c r="AE48" s="1"/>
  <c r="T48" s="1"/>
  <c r="BL49"/>
  <c r="BA49" s="1"/>
  <c r="AP49" s="1"/>
  <c r="AE49" s="1"/>
  <c r="T49" s="1"/>
  <c r="BL50"/>
  <c r="BA50" s="1"/>
  <c r="AP50" s="1"/>
  <c r="AE50" s="1"/>
  <c r="T50" s="1"/>
  <c r="BL51"/>
  <c r="BA51" s="1"/>
  <c r="AP51" s="1"/>
  <c r="AE51" s="1"/>
  <c r="T51" s="1"/>
  <c r="U51" s="1"/>
  <c r="BL52"/>
  <c r="BA52" s="1"/>
  <c r="AP52" s="1"/>
  <c r="AE52" s="1"/>
  <c r="T52" s="1"/>
  <c r="BE28"/>
  <c r="AT28" s="1"/>
  <c r="AI28" s="1"/>
  <c r="X28" s="1"/>
  <c r="M28" s="1"/>
  <c r="B28" s="1"/>
  <c r="BE29"/>
  <c r="AT29" s="1"/>
  <c r="AI29" s="1"/>
  <c r="X29" s="1"/>
  <c r="M29" s="1"/>
  <c r="B29" s="1"/>
  <c r="BE30"/>
  <c r="AT30" s="1"/>
  <c r="AI30" s="1"/>
  <c r="X30" s="1"/>
  <c r="M30" s="1"/>
  <c r="B30" s="1"/>
  <c r="BE31"/>
  <c r="AT31" s="1"/>
  <c r="AI31" s="1"/>
  <c r="X31" s="1"/>
  <c r="M31" s="1"/>
  <c r="B31" s="1"/>
  <c r="BE32"/>
  <c r="AT32" s="1"/>
  <c r="AI32" s="1"/>
  <c r="X32" s="1"/>
  <c r="M32" s="1"/>
  <c r="B32" s="1"/>
  <c r="BE33"/>
  <c r="AT33" s="1"/>
  <c r="AI33" s="1"/>
  <c r="X33" s="1"/>
  <c r="M33" s="1"/>
  <c r="B33" s="1"/>
  <c r="BE34"/>
  <c r="AT34" s="1"/>
  <c r="AI34" s="1"/>
  <c r="X34" s="1"/>
  <c r="M34" s="1"/>
  <c r="B34" s="1"/>
  <c r="BE35"/>
  <c r="AT35" s="1"/>
  <c r="AI35" s="1"/>
  <c r="X35" s="1"/>
  <c r="M35" s="1"/>
  <c r="B35" s="1"/>
  <c r="BE36"/>
  <c r="AT36" s="1"/>
  <c r="AI36" s="1"/>
  <c r="X36" s="1"/>
  <c r="M36" s="1"/>
  <c r="B36" s="1"/>
  <c r="BE37"/>
  <c r="AT37" s="1"/>
  <c r="AI37" s="1"/>
  <c r="X37" s="1"/>
  <c r="M37" s="1"/>
  <c r="B37" s="1"/>
  <c r="BE38"/>
  <c r="AT38" s="1"/>
  <c r="AI38" s="1"/>
  <c r="X38" s="1"/>
  <c r="M38" s="1"/>
  <c r="B38" s="1"/>
  <c r="BE39"/>
  <c r="AT39" s="1"/>
  <c r="AI39" s="1"/>
  <c r="X39" s="1"/>
  <c r="M39" s="1"/>
  <c r="B39" s="1"/>
  <c r="BE40"/>
  <c r="AT40" s="1"/>
  <c r="AI40" s="1"/>
  <c r="X40" s="1"/>
  <c r="M40" s="1"/>
  <c r="B40" s="1"/>
  <c r="BE41"/>
  <c r="AT41" s="1"/>
  <c r="AI41" s="1"/>
  <c r="X41" s="1"/>
  <c r="M41" s="1"/>
  <c r="B41" s="1"/>
  <c r="BE42"/>
  <c r="AT42" s="1"/>
  <c r="AI42" s="1"/>
  <c r="X42" s="1"/>
  <c r="M42" s="1"/>
  <c r="B42" s="1"/>
  <c r="BE43"/>
  <c r="AT43" s="1"/>
  <c r="AI43" s="1"/>
  <c r="X43" s="1"/>
  <c r="M43" s="1"/>
  <c r="B43" s="1"/>
  <c r="BE44"/>
  <c r="AT44" s="1"/>
  <c r="AI44" s="1"/>
  <c r="X44" s="1"/>
  <c r="M44" s="1"/>
  <c r="B44" s="1"/>
  <c r="BE45"/>
  <c r="AT45" s="1"/>
  <c r="AI45" s="1"/>
  <c r="X45" s="1"/>
  <c r="M45" s="1"/>
  <c r="B45" s="1"/>
  <c r="BE46"/>
  <c r="AT46" s="1"/>
  <c r="AI46" s="1"/>
  <c r="X46" s="1"/>
  <c r="M46" s="1"/>
  <c r="B46" s="1"/>
  <c r="BE47"/>
  <c r="AT47" s="1"/>
  <c r="AI47" s="1"/>
  <c r="X47" s="1"/>
  <c r="M47" s="1"/>
  <c r="B47" s="1"/>
  <c r="BE48"/>
  <c r="AT48" s="1"/>
  <c r="AI48" s="1"/>
  <c r="X48" s="1"/>
  <c r="M48" s="1"/>
  <c r="B48" s="1"/>
  <c r="BE49"/>
  <c r="AT49" s="1"/>
  <c r="AI49" s="1"/>
  <c r="X49" s="1"/>
  <c r="M49" s="1"/>
  <c r="B49" s="1"/>
  <c r="BE50"/>
  <c r="AT50" s="1"/>
  <c r="AI50" s="1"/>
  <c r="X50" s="1"/>
  <c r="M50" s="1"/>
  <c r="B50" s="1"/>
  <c r="BE51"/>
  <c r="AT51" s="1"/>
  <c r="AI51" s="1"/>
  <c r="X51" s="1"/>
  <c r="M51" s="1"/>
  <c r="B51" s="1"/>
  <c r="BE52"/>
  <c r="AT52" s="1"/>
  <c r="AI52" s="1"/>
  <c r="X52" s="1"/>
  <c r="M52" s="1"/>
  <c r="B52" s="1"/>
  <c r="BE27"/>
  <c r="AT27" s="1"/>
  <c r="AI27" s="1"/>
  <c r="X27" s="1"/>
  <c r="M27" s="1"/>
  <c r="B27" s="1"/>
  <c r="AS32"/>
  <c r="AH32" s="1"/>
  <c r="W32" s="1"/>
  <c r="L32" s="1"/>
  <c r="A32" s="1"/>
  <c r="AS34"/>
  <c r="AH34" s="1"/>
  <c r="W34" s="1"/>
  <c r="L34" s="1"/>
  <c r="A34" s="1"/>
  <c r="AS38"/>
  <c r="AH38" s="1"/>
  <c r="W38" s="1"/>
  <c r="L38" s="1"/>
  <c r="A38" s="1"/>
  <c r="AS40"/>
  <c r="AH40" s="1"/>
  <c r="W40" s="1"/>
  <c r="L40" s="1"/>
  <c r="A40" s="1"/>
  <c r="AS42"/>
  <c r="AH42" s="1"/>
  <c r="W42" s="1"/>
  <c r="L42" s="1"/>
  <c r="A42" s="1"/>
  <c r="AS48"/>
  <c r="AH48" s="1"/>
  <c r="W48" s="1"/>
  <c r="L48" s="1"/>
  <c r="A48" s="1"/>
  <c r="AS50"/>
  <c r="AH50" s="1"/>
  <c r="W50" s="1"/>
  <c r="L50" s="1"/>
  <c r="A50" s="1"/>
  <c r="AS30"/>
  <c r="AH30" s="1"/>
  <c r="W30" s="1"/>
  <c r="L30" s="1"/>
  <c r="A30" s="1"/>
  <c r="AS46"/>
  <c r="AH46" s="1"/>
  <c r="W46" s="1"/>
  <c r="L46" s="1"/>
  <c r="A46" s="1"/>
  <c r="AX12"/>
  <c r="E19"/>
  <c r="BS21"/>
  <c r="BH21"/>
  <c r="AL21"/>
  <c r="BS20"/>
  <c r="BH20"/>
  <c r="BS19"/>
  <c r="BH19"/>
  <c r="AW19"/>
  <c r="AL19"/>
  <c r="AA19"/>
  <c r="BS18"/>
  <c r="BH18"/>
  <c r="AA18"/>
  <c r="BS17"/>
  <c r="BH17"/>
  <c r="BS16"/>
  <c r="BH16"/>
  <c r="AW16"/>
  <c r="AL16"/>
  <c r="AA16"/>
  <c r="P16"/>
  <c r="BS15"/>
  <c r="BH15"/>
  <c r="BS14"/>
  <c r="BS13"/>
  <c r="BY162"/>
  <c r="BT21" l="1"/>
  <c r="BT27" s="1"/>
  <c r="BT28" s="1"/>
  <c r="BT29" s="1"/>
  <c r="BT30" s="1"/>
  <c r="BT31" s="1"/>
  <c r="BT32" s="1"/>
  <c r="BT33" s="1"/>
  <c r="BT34" s="1"/>
  <c r="BT35" s="1"/>
  <c r="BT36" s="1"/>
  <c r="BT37" s="1"/>
  <c r="AU12"/>
  <c r="AW12" s="1"/>
  <c r="U31"/>
  <c r="I31"/>
  <c r="U46"/>
  <c r="I46"/>
  <c r="U30"/>
  <c r="I30"/>
  <c r="U48"/>
  <c r="I48"/>
  <c r="U40"/>
  <c r="I40"/>
  <c r="U32"/>
  <c r="I32"/>
  <c r="U42"/>
  <c r="I42"/>
  <c r="U49"/>
  <c r="I49"/>
  <c r="U45"/>
  <c r="I45"/>
  <c r="U41"/>
  <c r="I41"/>
  <c r="U37"/>
  <c r="I37"/>
  <c r="U33"/>
  <c r="I33"/>
  <c r="U29"/>
  <c r="I29"/>
  <c r="U38"/>
  <c r="I38"/>
  <c r="U52"/>
  <c r="I52"/>
  <c r="U44"/>
  <c r="I44"/>
  <c r="U36"/>
  <c r="I36"/>
  <c r="U28"/>
  <c r="I28"/>
  <c r="U50"/>
  <c r="I50"/>
  <c r="U34"/>
  <c r="I34"/>
  <c r="I51"/>
  <c r="I47"/>
  <c r="I43"/>
  <c r="I39"/>
  <c r="I35"/>
  <c r="U27"/>
  <c r="I27"/>
  <c r="BI12"/>
  <c r="BF12" s="1"/>
  <c r="AM12"/>
  <c r="AJ12" s="1"/>
  <c r="F28"/>
  <c r="F27"/>
  <c r="CC13"/>
  <c r="CC14"/>
  <c r="CC15"/>
  <c r="CC16"/>
  <c r="CC17"/>
  <c r="CC18"/>
  <c r="CC19"/>
  <c r="CC20"/>
  <c r="CC21"/>
  <c r="CC12"/>
  <c r="BT38" l="1"/>
  <c r="BT39" s="1"/>
  <c r="BU37"/>
  <c r="BX37" s="1"/>
  <c r="AL12"/>
  <c r="M11" i="9"/>
  <c r="M10"/>
  <c r="M9"/>
  <c r="M8"/>
  <c r="M7"/>
  <c r="M6"/>
  <c r="M5"/>
  <c r="BU38" i="17" l="1"/>
  <c r="BX38" s="1"/>
  <c r="BH12"/>
  <c r="BT40"/>
  <c r="BU39"/>
  <c r="BX39" s="1"/>
  <c r="CC115"/>
  <c r="BT41" l="1"/>
  <c r="BU40"/>
  <c r="BX40" s="1"/>
  <c r="CB23"/>
  <c r="BV158"/>
  <c r="M15" i="9"/>
  <c r="M14"/>
  <c r="BV157" i="17"/>
  <c r="BV159"/>
  <c r="BV160"/>
  <c r="BV161"/>
  <c r="BV162"/>
  <c r="BV163"/>
  <c r="BV164"/>
  <c r="BV165"/>
  <c r="BV166"/>
  <c r="AZ102"/>
  <c r="AO102" s="1"/>
  <c r="AD102" s="1"/>
  <c r="M19" i="9"/>
  <c r="BZ102" i="17" l="1"/>
  <c r="BV156"/>
  <c r="BV167" s="1"/>
  <c r="BS167"/>
  <c r="CC107"/>
  <c r="BU41"/>
  <c r="BX41" s="1"/>
  <c r="BT42"/>
  <c r="BT167"/>
  <c r="BW168" l="1"/>
  <c r="BX168" s="1"/>
  <c r="BT43"/>
  <c r="BU42"/>
  <c r="BX42" s="1"/>
  <c r="BT44" l="1"/>
  <c r="BU43"/>
  <c r="BX43" s="1"/>
  <c r="AZ126"/>
  <c r="AO126" s="1"/>
  <c r="AD126" s="1"/>
  <c r="H126" s="1"/>
  <c r="BU44" l="1"/>
  <c r="BX44" s="1"/>
  <c r="BT45"/>
  <c r="CB85"/>
  <c r="CB87" s="1"/>
  <c r="BX73"/>
  <c r="AZ101"/>
  <c r="AO101" s="1"/>
  <c r="AD101" s="1"/>
  <c r="BU45" l="1"/>
  <c r="BX45" s="1"/>
  <c r="BT46"/>
  <c r="AZ73"/>
  <c r="AO73" s="1"/>
  <c r="BU46" l="1"/>
  <c r="BX46" s="1"/>
  <c r="BT47"/>
  <c r="BT48" s="1"/>
  <c r="BT49" s="1"/>
  <c r="BT50" s="1"/>
  <c r="BT51" s="1"/>
  <c r="BT52" s="1"/>
  <c r="BT58" s="1"/>
  <c r="BS58" s="1"/>
  <c r="BU58" s="1"/>
  <c r="BX58" s="1"/>
  <c r="AD73"/>
  <c r="BT59" l="1"/>
  <c r="AO86"/>
  <c r="H73"/>
  <c r="BT60" l="1"/>
  <c r="BU59"/>
  <c r="AD86"/>
  <c r="BT61" l="1"/>
  <c r="BS61" s="1"/>
  <c r="BU61" s="1"/>
  <c r="BU60"/>
  <c r="H86"/>
  <c r="AS106" l="1"/>
  <c r="AH106" s="1"/>
  <c r="W106" s="1"/>
  <c r="L106" s="1"/>
  <c r="A106" s="1"/>
  <c r="AT106"/>
  <c r="AI106" s="1"/>
  <c r="X106" s="1"/>
  <c r="M106" s="1"/>
  <c r="B106" s="1"/>
  <c r="AS107"/>
  <c r="AH107" s="1"/>
  <c r="W107" s="1"/>
  <c r="L107" s="1"/>
  <c r="A107" s="1"/>
  <c r="AT107"/>
  <c r="AI107" s="1"/>
  <c r="X107" s="1"/>
  <c r="M107" s="1"/>
  <c r="B107" s="1"/>
  <c r="AS108"/>
  <c r="AH108" s="1"/>
  <c r="W108" s="1"/>
  <c r="L108" s="1"/>
  <c r="A108" s="1"/>
  <c r="AT108"/>
  <c r="AI108" s="1"/>
  <c r="X108" s="1"/>
  <c r="M108" s="1"/>
  <c r="B108" s="1"/>
  <c r="AS109"/>
  <c r="AH109" s="1"/>
  <c r="W109" s="1"/>
  <c r="L109" s="1"/>
  <c r="A109" s="1"/>
  <c r="AT109"/>
  <c r="AI109" s="1"/>
  <c r="X109" s="1"/>
  <c r="M109" s="1"/>
  <c r="B109" s="1"/>
  <c r="AS110"/>
  <c r="AH110" s="1"/>
  <c r="W110" s="1"/>
  <c r="L110" s="1"/>
  <c r="A110" s="1"/>
  <c r="AT110"/>
  <c r="AI110" s="1"/>
  <c r="X110" s="1"/>
  <c r="M110" s="1"/>
  <c r="B110" s="1"/>
  <c r="AS111"/>
  <c r="AH111" s="1"/>
  <c r="W111" s="1"/>
  <c r="L111" s="1"/>
  <c r="A111" s="1"/>
  <c r="AT111"/>
  <c r="AI111" s="1"/>
  <c r="X111" s="1"/>
  <c r="M111" s="1"/>
  <c r="B111" s="1"/>
  <c r="AS112"/>
  <c r="AH112" s="1"/>
  <c r="W112" s="1"/>
  <c r="L112" s="1"/>
  <c r="A112" s="1"/>
  <c r="AT112"/>
  <c r="AI112" s="1"/>
  <c r="X112" s="1"/>
  <c r="M112" s="1"/>
  <c r="B112" s="1"/>
  <c r="AS113"/>
  <c r="AH113" s="1"/>
  <c r="W113" s="1"/>
  <c r="L113" s="1"/>
  <c r="A113" s="1"/>
  <c r="AT113"/>
  <c r="AI113" s="1"/>
  <c r="X113" s="1"/>
  <c r="M113" s="1"/>
  <c r="B113" s="1"/>
  <c r="AS114"/>
  <c r="AH114" s="1"/>
  <c r="W114" s="1"/>
  <c r="L114" s="1"/>
  <c r="A114" s="1"/>
  <c r="AT114"/>
  <c r="AI114" s="1"/>
  <c r="X114" s="1"/>
  <c r="M114" s="1"/>
  <c r="B114" s="1"/>
  <c r="AS115"/>
  <c r="AH115" s="1"/>
  <c r="W115" s="1"/>
  <c r="L115" s="1"/>
  <c r="A115" s="1"/>
  <c r="AT115"/>
  <c r="AI115" s="1"/>
  <c r="X115" s="1"/>
  <c r="M115" s="1"/>
  <c r="B115" s="1"/>
  <c r="AS116"/>
  <c r="AH116" s="1"/>
  <c r="W116" s="1"/>
  <c r="L116" s="1"/>
  <c r="A116" s="1"/>
  <c r="AT116"/>
  <c r="AI116" s="1"/>
  <c r="X116" s="1"/>
  <c r="M116" s="1"/>
  <c r="B116" s="1"/>
  <c r="AT105"/>
  <c r="AI105" s="1"/>
  <c r="X105" s="1"/>
  <c r="M105" s="1"/>
  <c r="B105" s="1"/>
  <c r="AS105"/>
  <c r="AH105" s="1"/>
  <c r="W105" s="1"/>
  <c r="L105" s="1"/>
  <c r="A105" s="1"/>
  <c r="BS105"/>
  <c r="BR105" s="1"/>
  <c r="AS13"/>
  <c r="AH13" s="1"/>
  <c r="W13" s="1"/>
  <c r="L13" s="1"/>
  <c r="A13" s="1"/>
  <c r="AS14"/>
  <c r="AH14" s="1"/>
  <c r="W14" s="1"/>
  <c r="L14" s="1"/>
  <c r="A14" s="1"/>
  <c r="AS15"/>
  <c r="AH15" s="1"/>
  <c r="W15" s="1"/>
  <c r="L15" s="1"/>
  <c r="A15" s="1"/>
  <c r="AS16"/>
  <c r="AH16" s="1"/>
  <c r="W16" s="1"/>
  <c r="L16" s="1"/>
  <c r="A16" s="1"/>
  <c r="AS17"/>
  <c r="AH17" s="1"/>
  <c r="W17" s="1"/>
  <c r="L17" s="1"/>
  <c r="A17" s="1"/>
  <c r="AS18"/>
  <c r="AH18" s="1"/>
  <c r="W18" s="1"/>
  <c r="L18" s="1"/>
  <c r="A18" s="1"/>
  <c r="AS19"/>
  <c r="AH19" s="1"/>
  <c r="W19" s="1"/>
  <c r="L19" s="1"/>
  <c r="A19" s="1"/>
  <c r="AS20"/>
  <c r="AH20" s="1"/>
  <c r="W20" s="1"/>
  <c r="L20" s="1"/>
  <c r="A20" s="1"/>
  <c r="AS21"/>
  <c r="AH21" s="1"/>
  <c r="W21" s="1"/>
  <c r="L21" s="1"/>
  <c r="A21" s="1"/>
  <c r="AS12"/>
  <c r="AH12" s="1"/>
  <c r="W12" s="1"/>
  <c r="L12" s="1"/>
  <c r="A12" s="1"/>
  <c r="AT13"/>
  <c r="AI13" s="1"/>
  <c r="X13" s="1"/>
  <c r="M13" s="1"/>
  <c r="B13" s="1"/>
  <c r="AT14"/>
  <c r="AI14" s="1"/>
  <c r="X14" s="1"/>
  <c r="M14" s="1"/>
  <c r="B14" s="1"/>
  <c r="AT15"/>
  <c r="AI15" s="1"/>
  <c r="X15" s="1"/>
  <c r="M15" s="1"/>
  <c r="B15" s="1"/>
  <c r="AT16"/>
  <c r="AI16" s="1"/>
  <c r="X16" s="1"/>
  <c r="M16" s="1"/>
  <c r="B16" s="1"/>
  <c r="AT17"/>
  <c r="AI17" s="1"/>
  <c r="X17" s="1"/>
  <c r="M17" s="1"/>
  <c r="B17" s="1"/>
  <c r="AT18"/>
  <c r="AI18" s="1"/>
  <c r="X18" s="1"/>
  <c r="M18" s="1"/>
  <c r="B18" s="1"/>
  <c r="AT19"/>
  <c r="AI19" s="1"/>
  <c r="X19" s="1"/>
  <c r="M19" s="1"/>
  <c r="B19" s="1"/>
  <c r="AT21"/>
  <c r="AI21" s="1"/>
  <c r="X21" s="1"/>
  <c r="M21" s="1"/>
  <c r="B21" s="1"/>
  <c r="AT12"/>
  <c r="AI12" s="1"/>
  <c r="X12" s="1"/>
  <c r="M12" s="1"/>
  <c r="B12" s="1"/>
  <c r="AZ116"/>
  <c r="AO116" s="1"/>
  <c r="AD116" s="1"/>
  <c r="H116" s="1"/>
  <c r="AB12"/>
  <c r="Q12"/>
  <c r="Q13" s="1"/>
  <c r="Q14" s="1"/>
  <c r="Q15" s="1"/>
  <c r="Q16" s="1"/>
  <c r="Q17" s="1"/>
  <c r="Q18" s="1"/>
  <c r="Q19" s="1"/>
  <c r="Q20" s="1"/>
  <c r="Q21" s="1"/>
  <c r="F12"/>
  <c r="F13" s="1"/>
  <c r="Y12" l="1"/>
  <c r="AA12" s="1"/>
  <c r="BU105"/>
  <c r="BS12"/>
  <c r="BU12" s="1"/>
  <c r="BU13"/>
  <c r="BA21"/>
  <c r="AP21" s="1"/>
  <c r="AE21" s="1"/>
  <c r="T21" s="1"/>
  <c r="I21" s="1"/>
  <c r="BU14"/>
  <c r="G13"/>
  <c r="F14"/>
  <c r="G12"/>
  <c r="BZ12" l="1"/>
  <c r="F15"/>
  <c r="G14"/>
  <c r="BU15"/>
  <c r="U21"/>
  <c r="F16" l="1"/>
  <c r="G15"/>
  <c r="BU16"/>
  <c r="BX16" s="1"/>
  <c r="F17" l="1"/>
  <c r="G16"/>
  <c r="BU17"/>
  <c r="BU18" l="1"/>
  <c r="F18"/>
  <c r="G17"/>
  <c r="BU19" l="1"/>
  <c r="BX19" s="1"/>
  <c r="F19"/>
  <c r="G18"/>
  <c r="BU20" l="1"/>
  <c r="F20"/>
  <c r="F21" s="1"/>
  <c r="G19"/>
  <c r="AO78"/>
  <c r="AD78" s="1"/>
  <c r="H78" s="1"/>
  <c r="AO79"/>
  <c r="AD79" s="1"/>
  <c r="H79" s="1"/>
  <c r="AO80"/>
  <c r="AD80" s="1"/>
  <c r="H80" s="1"/>
  <c r="AO81"/>
  <c r="AD81" s="1"/>
  <c r="H81" s="1"/>
  <c r="AO82"/>
  <c r="AD82" s="1"/>
  <c r="H82" s="1"/>
  <c r="AO83"/>
  <c r="AD83" s="1"/>
  <c r="H83" s="1"/>
  <c r="AO84"/>
  <c r="AD84" s="1"/>
  <c r="H84" s="1"/>
  <c r="AO85"/>
  <c r="AD85" s="1"/>
  <c r="H85" s="1"/>
  <c r="AO77"/>
  <c r="AD77" s="1"/>
  <c r="H77" s="1"/>
  <c r="G20" l="1"/>
  <c r="AZ71"/>
  <c r="AO71" s="1"/>
  <c r="AD71" s="1"/>
  <c r="H71" s="1"/>
  <c r="AZ72"/>
  <c r="AO72" s="1"/>
  <c r="AD72" s="1"/>
  <c r="H72" s="1"/>
  <c r="AZ74"/>
  <c r="AO74" s="1"/>
  <c r="AD74" s="1"/>
  <c r="H74" s="1"/>
  <c r="AZ100"/>
  <c r="AO100" s="1"/>
  <c r="AD100" s="1"/>
  <c r="AZ121"/>
  <c r="AO121" s="1"/>
  <c r="AD121" s="1"/>
  <c r="H121" s="1"/>
  <c r="BA59"/>
  <c r="BA60"/>
  <c r="BA61"/>
  <c r="BA62"/>
  <c r="BA64"/>
  <c r="BA58"/>
  <c r="AZ120"/>
  <c r="AO120" s="1"/>
  <c r="AD120" s="1"/>
  <c r="H120" s="1"/>
  <c r="AZ122"/>
  <c r="AO122" s="1"/>
  <c r="AD122" s="1"/>
  <c r="H122" s="1"/>
  <c r="AZ123"/>
  <c r="AO123" s="1"/>
  <c r="AD123" s="1"/>
  <c r="H123" s="1"/>
  <c r="AZ124"/>
  <c r="AO124" s="1"/>
  <c r="AD124" s="1"/>
  <c r="H124" s="1"/>
  <c r="AZ125"/>
  <c r="AO125" s="1"/>
  <c r="AD125" s="1"/>
  <c r="H125" s="1"/>
  <c r="AZ128"/>
  <c r="AO128" s="1"/>
  <c r="AD128" s="1"/>
  <c r="H128" s="1"/>
  <c r="AZ129"/>
  <c r="AO129" s="1"/>
  <c r="AD129" s="1"/>
  <c r="H129" s="1"/>
  <c r="AZ130"/>
  <c r="AO130" s="1"/>
  <c r="AD130" s="1"/>
  <c r="H130" s="1"/>
  <c r="AZ131"/>
  <c r="AO131" s="1"/>
  <c r="AD131" s="1"/>
  <c r="H131" s="1"/>
  <c r="AZ132"/>
  <c r="AO132" s="1"/>
  <c r="AD132" s="1"/>
  <c r="H132" s="1"/>
  <c r="AZ135"/>
  <c r="AO135" s="1"/>
  <c r="AD135" s="1"/>
  <c r="H135" s="1"/>
  <c r="AZ136"/>
  <c r="AO136" s="1"/>
  <c r="AD136" s="1"/>
  <c r="H136" s="1"/>
  <c r="AZ137"/>
  <c r="AO137" s="1"/>
  <c r="AD137" s="1"/>
  <c r="H137" s="1"/>
  <c r="AZ139"/>
  <c r="AO139" s="1"/>
  <c r="AD139" s="1"/>
  <c r="H139" s="1"/>
  <c r="AZ140"/>
  <c r="AO140" s="1"/>
  <c r="AD140" s="1"/>
  <c r="H140" s="1"/>
  <c r="AZ119"/>
  <c r="AO119" s="1"/>
  <c r="AD119" s="1"/>
  <c r="H119" s="1"/>
  <c r="AZ106"/>
  <c r="AO106" s="1"/>
  <c r="AD106" s="1"/>
  <c r="H106" s="1"/>
  <c r="AZ105"/>
  <c r="AO105" s="1"/>
  <c r="AD105" s="1"/>
  <c r="H105" s="1"/>
  <c r="AZ107"/>
  <c r="AO107" s="1"/>
  <c r="AD107" s="1"/>
  <c r="H107" s="1"/>
  <c r="AZ113"/>
  <c r="AO113" s="1"/>
  <c r="AD113" s="1"/>
  <c r="H113" s="1"/>
  <c r="AZ111"/>
  <c r="AO111" s="1"/>
  <c r="AD111" s="1"/>
  <c r="H111" s="1"/>
  <c r="AZ108"/>
  <c r="AO108" s="1"/>
  <c r="AD108" s="1"/>
  <c r="H108" s="1"/>
  <c r="AZ109"/>
  <c r="AO109" s="1"/>
  <c r="AD109" s="1"/>
  <c r="H109" s="1"/>
  <c r="AZ110"/>
  <c r="AO110" s="1"/>
  <c r="AD110" s="1"/>
  <c r="H110" s="1"/>
  <c r="BU47"/>
  <c r="BU48"/>
  <c r="BX48" s="1"/>
  <c r="AZ97" l="1"/>
  <c r="AO97" s="1"/>
  <c r="AD97" s="1"/>
  <c r="S97" s="1"/>
  <c r="H97" s="1"/>
  <c r="AP58"/>
  <c r="AE58" s="1"/>
  <c r="T58" s="1"/>
  <c r="AZ138"/>
  <c r="AO138" s="1"/>
  <c r="AD138" s="1"/>
  <c r="H138" s="1"/>
  <c r="AZ141"/>
  <c r="AO141" s="1"/>
  <c r="AD141" s="1"/>
  <c r="H141" s="1"/>
  <c r="AZ134"/>
  <c r="AO134" s="1"/>
  <c r="AD134" s="1"/>
  <c r="H134" s="1"/>
  <c r="AZ133"/>
  <c r="AO133" s="1"/>
  <c r="AD133" s="1"/>
  <c r="H133" s="1"/>
  <c r="AZ127"/>
  <c r="AO127" s="1"/>
  <c r="AD127" s="1"/>
  <c r="H127" s="1"/>
  <c r="AZ94"/>
  <c r="AO94" s="1"/>
  <c r="AD94" s="1"/>
  <c r="S94" s="1"/>
  <c r="H94" s="1"/>
  <c r="AP62"/>
  <c r="AE62" s="1"/>
  <c r="T62" s="1"/>
  <c r="U62" s="1"/>
  <c r="AP64"/>
  <c r="AE64" s="1"/>
  <c r="AP59"/>
  <c r="AE59" s="1"/>
  <c r="T59" s="1"/>
  <c r="U59" s="1"/>
  <c r="AP60"/>
  <c r="AE60" s="1"/>
  <c r="AP61"/>
  <c r="AE61" s="1"/>
  <c r="T61" s="1"/>
  <c r="U61" s="1"/>
  <c r="BX47"/>
  <c r="AZ114"/>
  <c r="AO114" s="1"/>
  <c r="AD114" s="1"/>
  <c r="H114" s="1"/>
  <c r="AZ70"/>
  <c r="AO70" s="1"/>
  <c r="AD70" s="1"/>
  <c r="H70" s="1"/>
  <c r="T64" l="1"/>
  <c r="U64" s="1"/>
  <c r="I64"/>
  <c r="AZ95"/>
  <c r="AZ96"/>
  <c r="I60"/>
  <c r="T60"/>
  <c r="U60" s="1"/>
  <c r="I58"/>
  <c r="U58"/>
  <c r="I59"/>
  <c r="I61"/>
  <c r="I62"/>
  <c r="BB95" l="1"/>
  <c r="AO95"/>
  <c r="BB96"/>
  <c r="AO96"/>
  <c r="AD96" l="1"/>
  <c r="S96" s="1"/>
  <c r="H96" s="1"/>
  <c r="AQ96"/>
  <c r="CA96" s="1"/>
  <c r="AQ95"/>
  <c r="CA95" s="1"/>
  <c r="AD95"/>
  <c r="S95" s="1"/>
  <c r="H95" s="1"/>
  <c r="BU21"/>
  <c r="BX21" s="1"/>
  <c r="BA12"/>
  <c r="AP12" s="1"/>
  <c r="AE12" s="1"/>
  <c r="T12" s="1"/>
  <c r="I12" s="1"/>
  <c r="BS70"/>
  <c r="BS71" s="1"/>
  <c r="BS72" s="1"/>
  <c r="BI13"/>
  <c r="BF13" s="1"/>
  <c r="AB13"/>
  <c r="Y13" s="1"/>
  <c r="CC95" l="1"/>
  <c r="AA13"/>
  <c r="AC13" s="1"/>
  <c r="BH126"/>
  <c r="BJ126" s="1"/>
  <c r="BM126" s="1"/>
  <c r="BH13"/>
  <c r="BS74"/>
  <c r="BS77" s="1"/>
  <c r="BS73"/>
  <c r="BH114"/>
  <c r="BJ114" s="1"/>
  <c r="BM114" s="1"/>
  <c r="G21"/>
  <c r="J21" s="1"/>
  <c r="BA19"/>
  <c r="BA16"/>
  <c r="BI14"/>
  <c r="BF14" s="1"/>
  <c r="AB14"/>
  <c r="Y14" s="1"/>
  <c r="BU28"/>
  <c r="BX28" s="1"/>
  <c r="BU27"/>
  <c r="BX27" s="1"/>
  <c r="BX12"/>
  <c r="AM13"/>
  <c r="AJ13" s="1"/>
  <c r="F29"/>
  <c r="BS106"/>
  <c r="BR106" s="1"/>
  <c r="BS78" l="1"/>
  <c r="BU77"/>
  <c r="BH127"/>
  <c r="BJ127" s="1"/>
  <c r="BM127" s="1"/>
  <c r="BH14"/>
  <c r="BU106"/>
  <c r="AA14"/>
  <c r="AC14" s="1"/>
  <c r="BH102"/>
  <c r="BJ102" s="1"/>
  <c r="BM102" s="1"/>
  <c r="AL126"/>
  <c r="AK126" s="1"/>
  <c r="AL13"/>
  <c r="AN13" s="1"/>
  <c r="BH115"/>
  <c r="BJ115" s="1"/>
  <c r="BS107"/>
  <c r="BR107" s="1"/>
  <c r="AM14"/>
  <c r="AJ14" s="1"/>
  <c r="AP16"/>
  <c r="AP19"/>
  <c r="AB15"/>
  <c r="Y15" s="1"/>
  <c r="BI15"/>
  <c r="BH116" s="1"/>
  <c r="BJ116" s="1"/>
  <c r="BM116" s="1"/>
  <c r="F30"/>
  <c r="BS79" l="1"/>
  <c r="BU78"/>
  <c r="BS108"/>
  <c r="AN126"/>
  <c r="AQ126" s="1"/>
  <c r="BU107"/>
  <c r="AL14"/>
  <c r="AN14" s="1"/>
  <c r="AL127"/>
  <c r="AK127" s="1"/>
  <c r="AA15"/>
  <c r="AC15" s="1"/>
  <c r="AM15"/>
  <c r="AJ15" s="1"/>
  <c r="BI16"/>
  <c r="BJ15"/>
  <c r="AE19"/>
  <c r="T19" s="1"/>
  <c r="I19" s="1"/>
  <c r="AE16"/>
  <c r="T16" s="1"/>
  <c r="I16" s="1"/>
  <c r="AB16"/>
  <c r="BU29"/>
  <c r="BX29" s="1"/>
  <c r="F31"/>
  <c r="BS80" l="1"/>
  <c r="BU79"/>
  <c r="BS109"/>
  <c r="BU108"/>
  <c r="BX108" s="1"/>
  <c r="AN127"/>
  <c r="AQ127" s="1"/>
  <c r="AB17"/>
  <c r="Y17" s="1"/>
  <c r="AC16"/>
  <c r="AF16" s="1"/>
  <c r="AM16"/>
  <c r="BI17"/>
  <c r="BJ16"/>
  <c r="BM16" s="1"/>
  <c r="BU30"/>
  <c r="BX30" s="1"/>
  <c r="F32"/>
  <c r="BS81" l="1"/>
  <c r="BU80"/>
  <c r="BS110"/>
  <c r="BU109"/>
  <c r="BX109" s="1"/>
  <c r="AL15"/>
  <c r="AN15" s="1"/>
  <c r="AA17"/>
  <c r="AC17" s="1"/>
  <c r="AM17"/>
  <c r="AJ17" s="1"/>
  <c r="AN16"/>
  <c r="AQ16" s="1"/>
  <c r="BI18"/>
  <c r="BJ17"/>
  <c r="AB18"/>
  <c r="U19"/>
  <c r="J16"/>
  <c r="BU32"/>
  <c r="BU31"/>
  <c r="BX31" s="1"/>
  <c r="F33"/>
  <c r="F34" s="1"/>
  <c r="BS82" l="1"/>
  <c r="BU81"/>
  <c r="BS111"/>
  <c r="BU110"/>
  <c r="BX110" s="1"/>
  <c r="AM18"/>
  <c r="AJ18" s="1"/>
  <c r="AB19"/>
  <c r="AA126" s="1"/>
  <c r="Z126" s="1"/>
  <c r="AC18"/>
  <c r="BI19"/>
  <c r="BJ18"/>
  <c r="J19"/>
  <c r="BX32"/>
  <c r="F35"/>
  <c r="BS83" l="1"/>
  <c r="BU82"/>
  <c r="BS112"/>
  <c r="BU111"/>
  <c r="BX111" s="1"/>
  <c r="AL18"/>
  <c r="AN18" s="1"/>
  <c r="AL17"/>
  <c r="AN17" s="1"/>
  <c r="AC126"/>
  <c r="AF126" s="1"/>
  <c r="AM19"/>
  <c r="AB20"/>
  <c r="AB21" s="1"/>
  <c r="AC19"/>
  <c r="AF19" s="1"/>
  <c r="BI20"/>
  <c r="BI21" s="1"/>
  <c r="BJ19"/>
  <c r="BM19" s="1"/>
  <c r="BU33"/>
  <c r="BX33" s="1"/>
  <c r="F36"/>
  <c r="BS84" l="1"/>
  <c r="BU83"/>
  <c r="BS113"/>
  <c r="BU112"/>
  <c r="BX112" s="1"/>
  <c r="AA127"/>
  <c r="Z127" s="1"/>
  <c r="AM20"/>
  <c r="AM21" s="1"/>
  <c r="AN19"/>
  <c r="AQ19" s="1"/>
  <c r="BJ20"/>
  <c r="BU34"/>
  <c r="BX34" s="1"/>
  <c r="F37"/>
  <c r="BS85" l="1"/>
  <c r="BU84"/>
  <c r="BS114"/>
  <c r="BU113"/>
  <c r="BX113" s="1"/>
  <c r="AC127"/>
  <c r="AF127" s="1"/>
  <c r="AA20"/>
  <c r="AC20" s="1"/>
  <c r="BU35"/>
  <c r="BX35" s="1"/>
  <c r="F38"/>
  <c r="BU85" l="1"/>
  <c r="BS86"/>
  <c r="BU86" s="1"/>
  <c r="BX86" s="1"/>
  <c r="BS100"/>
  <c r="BS115"/>
  <c r="BU114"/>
  <c r="BX114" s="1"/>
  <c r="AL20"/>
  <c r="AN20" s="1"/>
  <c r="BU36"/>
  <c r="BX36" s="1"/>
  <c r="F39"/>
  <c r="BR100" l="1"/>
  <c r="BU100" s="1"/>
  <c r="BS101"/>
  <c r="BS119"/>
  <c r="BU115"/>
  <c r="BX115" s="1"/>
  <c r="F40"/>
  <c r="BU119" l="1"/>
  <c r="BX119" s="1"/>
  <c r="BS120"/>
  <c r="BR101"/>
  <c r="BU101" s="1"/>
  <c r="BS102"/>
  <c r="BU102" s="1"/>
  <c r="BX102" s="1"/>
  <c r="F41"/>
  <c r="F42" s="1"/>
  <c r="F43" s="1"/>
  <c r="F44" s="1"/>
  <c r="F45" s="1"/>
  <c r="F46" s="1"/>
  <c r="F47" s="1"/>
  <c r="F48" s="1"/>
  <c r="F49" s="1"/>
  <c r="F50" s="1"/>
  <c r="F51" s="1"/>
  <c r="F52" s="1"/>
  <c r="F58" s="1"/>
  <c r="E58" s="1"/>
  <c r="BU120" l="1"/>
  <c r="BX120" s="1"/>
  <c r="BS121"/>
  <c r="F59"/>
  <c r="F60" s="1"/>
  <c r="F61" s="1"/>
  <c r="E61" s="1"/>
  <c r="BJ21"/>
  <c r="BM21" s="1"/>
  <c r="AC21"/>
  <c r="AF21" s="1"/>
  <c r="BU121" l="1"/>
  <c r="BX121" s="1"/>
  <c r="BS122"/>
  <c r="F62"/>
  <c r="F63" s="1"/>
  <c r="F64" s="1"/>
  <c r="E70" s="1"/>
  <c r="D70" s="1"/>
  <c r="AN21"/>
  <c r="AQ21" s="1"/>
  <c r="BU122" l="1"/>
  <c r="BX122" s="1"/>
  <c r="BS123"/>
  <c r="E71"/>
  <c r="D71" s="1"/>
  <c r="BU123" l="1"/>
  <c r="BX123" s="1"/>
  <c r="BS124"/>
  <c r="E72"/>
  <c r="D72" s="1"/>
  <c r="BU124" l="1"/>
  <c r="BX124" s="1"/>
  <c r="BS125"/>
  <c r="E74"/>
  <c r="D74" s="1"/>
  <c r="E73"/>
  <c r="D73" s="1"/>
  <c r="BS126" l="1"/>
  <c r="BU125"/>
  <c r="BX125" s="1"/>
  <c r="G73"/>
  <c r="J73" s="1"/>
  <c r="E77"/>
  <c r="D77" s="1"/>
  <c r="BS127" l="1"/>
  <c r="BU126"/>
  <c r="BX126" s="1"/>
  <c r="E78"/>
  <c r="D78" s="1"/>
  <c r="BU127" l="1"/>
  <c r="BX127" s="1"/>
  <c r="BS128"/>
  <c r="E79"/>
  <c r="D79" s="1"/>
  <c r="BU128" l="1"/>
  <c r="BX128" s="1"/>
  <c r="BS129"/>
  <c r="E80"/>
  <c r="D80" s="1"/>
  <c r="BU129" l="1"/>
  <c r="BX129" s="1"/>
  <c r="BS130"/>
  <c r="E81"/>
  <c r="D81" s="1"/>
  <c r="BU130" l="1"/>
  <c r="BX130" s="1"/>
  <c r="BS131"/>
  <c r="E82"/>
  <c r="D82" s="1"/>
  <c r="BU131" l="1"/>
  <c r="BX131" s="1"/>
  <c r="BS132"/>
  <c r="E83"/>
  <c r="D83" s="1"/>
  <c r="BU132" l="1"/>
  <c r="BX132" s="1"/>
  <c r="BS133"/>
  <c r="E84"/>
  <c r="D84" s="1"/>
  <c r="BU133" l="1"/>
  <c r="BX133" s="1"/>
  <c r="BS134"/>
  <c r="E85"/>
  <c r="D85" s="1"/>
  <c r="BU134" l="1"/>
  <c r="BX134" s="1"/>
  <c r="BS135"/>
  <c r="E105"/>
  <c r="D105" s="1"/>
  <c r="E86"/>
  <c r="D86" s="1"/>
  <c r="BU135" l="1"/>
  <c r="BX135" s="1"/>
  <c r="BS136"/>
  <c r="G86"/>
  <c r="J86" s="1"/>
  <c r="E106"/>
  <c r="D106" s="1"/>
  <c r="BU136" l="1"/>
  <c r="BX136" s="1"/>
  <c r="BS137"/>
  <c r="E107"/>
  <c r="D107" s="1"/>
  <c r="BU137" l="1"/>
  <c r="BX137" s="1"/>
  <c r="BS138"/>
  <c r="E108"/>
  <c r="E109" s="1"/>
  <c r="E110" s="1"/>
  <c r="D110" s="1"/>
  <c r="BU138" l="1"/>
  <c r="BX138" s="1"/>
  <c r="BS139"/>
  <c r="E111"/>
  <c r="D111" s="1"/>
  <c r="BU139" l="1"/>
  <c r="BX139" s="1"/>
  <c r="BS140"/>
  <c r="E112"/>
  <c r="D112" s="1"/>
  <c r="BU140" l="1"/>
  <c r="BX140" s="1"/>
  <c r="BS141"/>
  <c r="BS142" s="1"/>
  <c r="E113"/>
  <c r="D113" s="1"/>
  <c r="BU141" l="1"/>
  <c r="BX141" s="1"/>
  <c r="E114"/>
  <c r="D114" s="1"/>
  <c r="BU142" l="1"/>
  <c r="BX142" s="1"/>
  <c r="E115"/>
  <c r="D115" s="1"/>
  <c r="G114"/>
  <c r="J114" s="1"/>
  <c r="G115" l="1"/>
  <c r="E119"/>
  <c r="D119" s="1"/>
  <c r="E116"/>
  <c r="G116" l="1"/>
  <c r="J116" s="1"/>
  <c r="E120"/>
  <c r="D120" s="1"/>
  <c r="G120" l="1"/>
  <c r="E121"/>
  <c r="D121" s="1"/>
  <c r="E122" l="1"/>
  <c r="D122" s="1"/>
  <c r="E123" l="1"/>
  <c r="D123" s="1"/>
  <c r="E124" l="1"/>
  <c r="D124" s="1"/>
  <c r="E125" l="1"/>
  <c r="D125" s="1"/>
  <c r="E126" l="1"/>
  <c r="D126" s="1"/>
  <c r="AZ112"/>
  <c r="AO112" s="1"/>
  <c r="AD112" s="1"/>
  <c r="H112" s="1"/>
  <c r="BX107"/>
  <c r="BX106"/>
  <c r="BX105"/>
  <c r="BX101"/>
  <c r="BX100"/>
  <c r="BX98"/>
  <c r="BX92"/>
  <c r="G11" i="9" s="1"/>
  <c r="BS91" i="17"/>
  <c r="BS90"/>
  <c r="BS89"/>
  <c r="BX74"/>
  <c r="BX72"/>
  <c r="BX71"/>
  <c r="BX70"/>
  <c r="BT64"/>
  <c r="BU64" s="1"/>
  <c r="BX64" s="1"/>
  <c r="BL63"/>
  <c r="BT63"/>
  <c r="BU63" s="1"/>
  <c r="BT62"/>
  <c r="BX60"/>
  <c r="BX59"/>
  <c r="BU52"/>
  <c r="BX52" s="1"/>
  <c r="BU51"/>
  <c r="BX51" s="1"/>
  <c r="BU50"/>
  <c r="BX50" s="1"/>
  <c r="BU49"/>
  <c r="BX49" s="1"/>
  <c r="BU62" l="1"/>
  <c r="BX62" s="1"/>
  <c r="BX83"/>
  <c r="BX84"/>
  <c r="BX78"/>
  <c r="BX82"/>
  <c r="H11" i="9"/>
  <c r="BX79" i="17"/>
  <c r="BX80"/>
  <c r="G126"/>
  <c r="J126" s="1"/>
  <c r="E127"/>
  <c r="D127" s="1"/>
  <c r="BX81"/>
  <c r="BX85"/>
  <c r="BX103"/>
  <c r="BX77"/>
  <c r="BX53"/>
  <c r="BX117"/>
  <c r="BX63"/>
  <c r="BA63"/>
  <c r="BX61"/>
  <c r="BX75"/>
  <c r="BX143"/>
  <c r="K11" i="9" s="1"/>
  <c r="BX87" i="17" l="1"/>
  <c r="F11" i="9" s="1"/>
  <c r="G127" i="17"/>
  <c r="J127" s="1"/>
  <c r="E128"/>
  <c r="D128" s="1"/>
  <c r="AP63"/>
  <c r="AE63" s="1"/>
  <c r="T63" s="1"/>
  <c r="U63" s="1"/>
  <c r="BX65"/>
  <c r="I11" i="9"/>
  <c r="E11"/>
  <c r="J11"/>
  <c r="AZ115" i="17"/>
  <c r="AO115" s="1"/>
  <c r="AD115" s="1"/>
  <c r="H115" s="1"/>
  <c r="BM115"/>
  <c r="C11" i="9"/>
  <c r="BX144" i="17" l="1"/>
  <c r="E129"/>
  <c r="E130" s="1"/>
  <c r="D130" s="1"/>
  <c r="I63"/>
  <c r="D11" i="9"/>
  <c r="J115" i="17"/>
  <c r="E131" l="1"/>
  <c r="D131" s="1"/>
  <c r="E132" l="1"/>
  <c r="D132" s="1"/>
  <c r="E133" l="1"/>
  <c r="D133" s="1"/>
  <c r="BI60"/>
  <c r="BJ60" s="1"/>
  <c r="AM60"/>
  <c r="AL60" s="1"/>
  <c r="E134" l="1"/>
  <c r="D134" s="1"/>
  <c r="AN60"/>
  <c r="G125"/>
  <c r="G122"/>
  <c r="G123"/>
  <c r="G124"/>
  <c r="AL124"/>
  <c r="AK124" s="1"/>
  <c r="AA135"/>
  <c r="Z135" s="1"/>
  <c r="AL135"/>
  <c r="AK135" s="1"/>
  <c r="AL136"/>
  <c r="AK136" s="1"/>
  <c r="AL137"/>
  <c r="AA134"/>
  <c r="Z134" s="1"/>
  <c r="AL134"/>
  <c r="AK134" s="1"/>
  <c r="AA133"/>
  <c r="Z133" s="1"/>
  <c r="AL133"/>
  <c r="AK133" s="1"/>
  <c r="G133"/>
  <c r="AA132"/>
  <c r="Z132" s="1"/>
  <c r="AK137" l="1"/>
  <c r="AN137" s="1"/>
  <c r="AQ137" s="1"/>
  <c r="AL138"/>
  <c r="G134"/>
  <c r="J134" s="1"/>
  <c r="E135"/>
  <c r="D135" s="1"/>
  <c r="AN136"/>
  <c r="AQ136" s="1"/>
  <c r="AC135"/>
  <c r="AF135" s="1"/>
  <c r="AN133"/>
  <c r="AQ133" s="1"/>
  <c r="AN135"/>
  <c r="AQ135" s="1"/>
  <c r="AN134"/>
  <c r="AQ134" s="1"/>
  <c r="AC133"/>
  <c r="AF133" s="1"/>
  <c r="AC134"/>
  <c r="AF134" s="1"/>
  <c r="AN124"/>
  <c r="AQ124" s="1"/>
  <c r="J133"/>
  <c r="J124"/>
  <c r="J125"/>
  <c r="AL139" l="1"/>
  <c r="AK138"/>
  <c r="AN138" s="1"/>
  <c r="AQ138" s="1"/>
  <c r="G135"/>
  <c r="E136"/>
  <c r="D136" s="1"/>
  <c r="AL140" l="1"/>
  <c r="AK139"/>
  <c r="AN139" s="1"/>
  <c r="AQ139" s="1"/>
  <c r="G136"/>
  <c r="E137"/>
  <c r="D137" s="1"/>
  <c r="J135"/>
  <c r="G107"/>
  <c r="AL141" l="1"/>
  <c r="AL142" s="1"/>
  <c r="AK140"/>
  <c r="AN140" s="1"/>
  <c r="AQ140" s="1"/>
  <c r="G137"/>
  <c r="E138"/>
  <c r="D138" s="1"/>
  <c r="J136"/>
  <c r="J107"/>
  <c r="AK142" l="1"/>
  <c r="AN142" s="1"/>
  <c r="AN141"/>
  <c r="AQ141" s="1"/>
  <c r="G138"/>
  <c r="E139"/>
  <c r="D139" s="1"/>
  <c r="J137"/>
  <c r="G139" l="1"/>
  <c r="E140"/>
  <c r="D140" s="1"/>
  <c r="J138"/>
  <c r="AV96"/>
  <c r="BZ96" s="1"/>
  <c r="G80"/>
  <c r="G77"/>
  <c r="G79"/>
  <c r="G70"/>
  <c r="AL132"/>
  <c r="AK132" s="1"/>
  <c r="G140" l="1"/>
  <c r="E141"/>
  <c r="E142" s="1"/>
  <c r="J139"/>
  <c r="CC96"/>
  <c r="J80"/>
  <c r="J79"/>
  <c r="J77"/>
  <c r="G141" l="1"/>
  <c r="J140"/>
  <c r="BJ12"/>
  <c r="AN12"/>
  <c r="AC12"/>
  <c r="R16"/>
  <c r="U16" s="1"/>
  <c r="D142" l="1"/>
  <c r="J141"/>
  <c r="AF12"/>
  <c r="BM12"/>
  <c r="G142" l="1"/>
  <c r="AN132" l="1"/>
  <c r="AQ132" s="1"/>
  <c r="AC132"/>
  <c r="AF132" s="1"/>
  <c r="G132"/>
  <c r="J70"/>
  <c r="J132" l="1"/>
  <c r="BH113" l="1"/>
  <c r="BJ113" s="1"/>
  <c r="BM113" s="1"/>
  <c r="BH107"/>
  <c r="BG107" s="1"/>
  <c r="BH106"/>
  <c r="BG106" s="1"/>
  <c r="BH109"/>
  <c r="BJ109" s="1"/>
  <c r="BM109" s="1"/>
  <c r="BH105"/>
  <c r="BG105" s="1"/>
  <c r="S10" i="9"/>
  <c r="BI58" i="17"/>
  <c r="BJ58" s="1"/>
  <c r="BM58" s="1"/>
  <c r="BI41"/>
  <c r="BJ41" s="1"/>
  <c r="BM41" s="1"/>
  <c r="BH112"/>
  <c r="BJ112" s="1"/>
  <c r="BM112" s="1"/>
  <c r="BH111"/>
  <c r="BJ111" s="1"/>
  <c r="BM111" s="1"/>
  <c r="BH91"/>
  <c r="BJ91" s="1"/>
  <c r="BM91" s="1"/>
  <c r="BH101"/>
  <c r="BH130"/>
  <c r="BH129"/>
  <c r="BJ129" s="1"/>
  <c r="BM129" s="1"/>
  <c r="BH128"/>
  <c r="BJ128" s="1"/>
  <c r="BM128" s="1"/>
  <c r="BH125"/>
  <c r="BJ125" s="1"/>
  <c r="BM125" s="1"/>
  <c r="BH124"/>
  <c r="BJ124" s="1"/>
  <c r="BM124" s="1"/>
  <c r="BH123"/>
  <c r="BJ123" s="1"/>
  <c r="BM123" s="1"/>
  <c r="BH122"/>
  <c r="BJ122" s="1"/>
  <c r="BM122" s="1"/>
  <c r="BH121"/>
  <c r="BJ121" s="1"/>
  <c r="BM121" s="1"/>
  <c r="BH120"/>
  <c r="BJ120" s="1"/>
  <c r="BM120" s="1"/>
  <c r="BH119"/>
  <c r="BJ119" s="1"/>
  <c r="BM119" s="1"/>
  <c r="BH100"/>
  <c r="BH97"/>
  <c r="BH94"/>
  <c r="BJ94" s="1"/>
  <c r="BM94" s="1"/>
  <c r="BH89"/>
  <c r="BJ89" s="1"/>
  <c r="BM89" s="1"/>
  <c r="BI64"/>
  <c r="BH70" s="1"/>
  <c r="BH71" s="1"/>
  <c r="BH72" s="1"/>
  <c r="BH73" s="1"/>
  <c r="BI61"/>
  <c r="BJ61" s="1"/>
  <c r="BI59"/>
  <c r="BJ59" s="1"/>
  <c r="BM59" s="1"/>
  <c r="BI50"/>
  <c r="BJ50" s="1"/>
  <c r="BM50" s="1"/>
  <c r="BI49"/>
  <c r="BJ49" s="1"/>
  <c r="BM49" s="1"/>
  <c r="BI46"/>
  <c r="BJ46" s="1"/>
  <c r="BM46" s="1"/>
  <c r="BI45"/>
  <c r="BJ45" s="1"/>
  <c r="BM45" s="1"/>
  <c r="BI42"/>
  <c r="BJ42" s="1"/>
  <c r="BM42" s="1"/>
  <c r="BI40"/>
  <c r="BJ40" s="1"/>
  <c r="BM40" s="1"/>
  <c r="BI39"/>
  <c r="BI36"/>
  <c r="BI35"/>
  <c r="BI33"/>
  <c r="BJ33" s="1"/>
  <c r="BM33" s="1"/>
  <c r="BI32"/>
  <c r="BI30"/>
  <c r="BJ30" s="1"/>
  <c r="BM30" s="1"/>
  <c r="BI29"/>
  <c r="BJ29" s="1"/>
  <c r="BM29" s="1"/>
  <c r="BI27"/>
  <c r="BJ27" s="1"/>
  <c r="BM27" s="1"/>
  <c r="BJ14"/>
  <c r="BG100" l="1"/>
  <c r="BJ100" s="1"/>
  <c r="BM100" s="1"/>
  <c r="BG101"/>
  <c r="BJ101" s="1"/>
  <c r="BM101" s="1"/>
  <c r="BJ71"/>
  <c r="BM71" s="1"/>
  <c r="BJ72"/>
  <c r="BM72" s="1"/>
  <c r="BJ130"/>
  <c r="BM130" s="1"/>
  <c r="BH131"/>
  <c r="BH74"/>
  <c r="BJ74" s="1"/>
  <c r="BM74" s="1"/>
  <c r="BJ73"/>
  <c r="BM73" s="1"/>
  <c r="BJ70"/>
  <c r="BM70" s="1"/>
  <c r="BJ105"/>
  <c r="BM105" s="1"/>
  <c r="BJ97"/>
  <c r="BJ64"/>
  <c r="BM64" s="1"/>
  <c r="BH77"/>
  <c r="BG77" s="1"/>
  <c r="BJ77" s="1"/>
  <c r="BJ106"/>
  <c r="BM106" s="1"/>
  <c r="BH108"/>
  <c r="BJ108" s="1"/>
  <c r="BM108" s="1"/>
  <c r="BH110"/>
  <c r="BJ110" s="1"/>
  <c r="BM110" s="1"/>
  <c r="BI37"/>
  <c r="BI43"/>
  <c r="BJ43" s="1"/>
  <c r="BM43" s="1"/>
  <c r="BI47"/>
  <c r="BJ47" s="1"/>
  <c r="BM47" s="1"/>
  <c r="BI51"/>
  <c r="BJ51" s="1"/>
  <c r="BM51" s="1"/>
  <c r="BI62"/>
  <c r="BJ62" s="1"/>
  <c r="BM62" s="1"/>
  <c r="BH90"/>
  <c r="BJ90" s="1"/>
  <c r="BM90" s="1"/>
  <c r="BJ32"/>
  <c r="BM32" s="1"/>
  <c r="BJ36"/>
  <c r="BM36" s="1"/>
  <c r="BJ39"/>
  <c r="BM39" s="1"/>
  <c r="BJ35"/>
  <c r="BM35" s="1"/>
  <c r="BJ13"/>
  <c r="BI28"/>
  <c r="BI31"/>
  <c r="BI34"/>
  <c r="BI38"/>
  <c r="BI44"/>
  <c r="BJ44" s="1"/>
  <c r="BM44" s="1"/>
  <c r="BI48"/>
  <c r="BJ48" s="1"/>
  <c r="BM48" s="1"/>
  <c r="BI52"/>
  <c r="BJ52" s="1"/>
  <c r="BM52" s="1"/>
  <c r="BI63"/>
  <c r="BJ63" s="1"/>
  <c r="BM63" s="1"/>
  <c r="BM61"/>
  <c r="BM60"/>
  <c r="BM103" l="1"/>
  <c r="I10" i="9" s="1"/>
  <c r="BM97" i="17"/>
  <c r="BM75"/>
  <c r="E10" i="9" s="1"/>
  <c r="BH132" i="17"/>
  <c r="BJ131"/>
  <c r="BM131" s="1"/>
  <c r="BH78"/>
  <c r="BG78" s="1"/>
  <c r="BM77"/>
  <c r="BJ107"/>
  <c r="BM107" s="1"/>
  <c r="BM92"/>
  <c r="BM65"/>
  <c r="BJ31"/>
  <c r="BM31" s="1"/>
  <c r="BJ34"/>
  <c r="BM34" s="1"/>
  <c r="BJ38"/>
  <c r="BM38" s="1"/>
  <c r="BJ37"/>
  <c r="BM37" s="1"/>
  <c r="BJ28"/>
  <c r="BM28" s="1"/>
  <c r="BM117" l="1"/>
  <c r="BM98"/>
  <c r="BH133"/>
  <c r="BJ132"/>
  <c r="BM132" s="1"/>
  <c r="BM53"/>
  <c r="D10" i="9"/>
  <c r="G10"/>
  <c r="BH79" i="17"/>
  <c r="BG79" s="1"/>
  <c r="BJ79" s="1"/>
  <c r="BM79" s="1"/>
  <c r="BJ78"/>
  <c r="BM78" s="1"/>
  <c r="J10" i="9" l="1"/>
  <c r="BH80" i="17"/>
  <c r="BG80" s="1"/>
  <c r="BJ80" s="1"/>
  <c r="BM80" s="1"/>
  <c r="H10" i="9"/>
  <c r="BH134" i="17"/>
  <c r="BJ133"/>
  <c r="BM133" s="1"/>
  <c r="C10" i="9"/>
  <c r="AW130" i="17"/>
  <c r="AV130" s="1"/>
  <c r="AW129"/>
  <c r="AV129" s="1"/>
  <c r="AW128"/>
  <c r="AV128" s="1"/>
  <c r="AW125"/>
  <c r="AV125" s="1"/>
  <c r="AW123"/>
  <c r="AV123" s="1"/>
  <c r="AW122"/>
  <c r="AV122" s="1"/>
  <c r="AW119"/>
  <c r="AV119" s="1"/>
  <c r="AW94"/>
  <c r="AV94" s="1"/>
  <c r="AW89"/>
  <c r="AY89" s="1"/>
  <c r="BB89" s="1"/>
  <c r="AX19"/>
  <c r="AX18"/>
  <c r="AX17"/>
  <c r="AU17" s="1"/>
  <c r="AX16"/>
  <c r="AX15"/>
  <c r="AU15" s="1"/>
  <c r="AX14"/>
  <c r="AU14" s="1"/>
  <c r="AX13"/>
  <c r="AY12"/>
  <c r="BB12" s="1"/>
  <c r="AL130"/>
  <c r="AK130" s="1"/>
  <c r="AL129"/>
  <c r="AK129" s="1"/>
  <c r="AL128"/>
  <c r="AK128" s="1"/>
  <c r="AL125"/>
  <c r="AK125" s="1"/>
  <c r="AL123"/>
  <c r="AK123" s="1"/>
  <c r="AL122"/>
  <c r="AK122" s="1"/>
  <c r="AL119"/>
  <c r="AK119" s="1"/>
  <c r="AL94"/>
  <c r="AK94" s="1"/>
  <c r="AL89"/>
  <c r="AN89" s="1"/>
  <c r="AQ89" s="1"/>
  <c r="AM30"/>
  <c r="AQ12"/>
  <c r="AA131"/>
  <c r="Z131" s="1"/>
  <c r="AA130"/>
  <c r="Z130" s="1"/>
  <c r="AA129"/>
  <c r="Z129" s="1"/>
  <c r="AA128"/>
  <c r="Z128" s="1"/>
  <c r="AA119"/>
  <c r="Z119" s="1"/>
  <c r="AA94"/>
  <c r="Z94" s="1"/>
  <c r="AA89"/>
  <c r="AC89" s="1"/>
  <c r="AF89" s="1"/>
  <c r="AB64"/>
  <c r="AB63"/>
  <c r="AC63" s="1"/>
  <c r="AB62"/>
  <c r="AC62" s="1"/>
  <c r="AF62" s="1"/>
  <c r="AB61"/>
  <c r="AA61" s="1"/>
  <c r="AB59"/>
  <c r="AB58"/>
  <c r="AA58" s="1"/>
  <c r="AB52"/>
  <c r="AC52" s="1"/>
  <c r="AF52" s="1"/>
  <c r="AB51"/>
  <c r="AC51" s="1"/>
  <c r="AF51" s="1"/>
  <c r="AB50"/>
  <c r="AC50" s="1"/>
  <c r="AF50" s="1"/>
  <c r="AB49"/>
  <c r="AC49" s="1"/>
  <c r="AF49" s="1"/>
  <c r="AB48"/>
  <c r="AC48" s="1"/>
  <c r="AF48" s="1"/>
  <c r="AB47"/>
  <c r="AC47" s="1"/>
  <c r="AF47" s="1"/>
  <c r="AB46"/>
  <c r="AC46" s="1"/>
  <c r="AF46" s="1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G85"/>
  <c r="G84"/>
  <c r="G83"/>
  <c r="G82"/>
  <c r="G81"/>
  <c r="G78"/>
  <c r="G74"/>
  <c r="G72"/>
  <c r="G71"/>
  <c r="G130"/>
  <c r="AU18" l="1"/>
  <c r="AW18" s="1"/>
  <c r="BZ13"/>
  <c r="AU13"/>
  <c r="BZ94"/>
  <c r="BZ119"/>
  <c r="BZ128"/>
  <c r="BZ129"/>
  <c r="BH81"/>
  <c r="BG81" s="1"/>
  <c r="BZ130"/>
  <c r="AW127"/>
  <c r="BZ14"/>
  <c r="BH135"/>
  <c r="BJ134"/>
  <c r="BM134" s="1"/>
  <c r="CB12"/>
  <c r="AW126"/>
  <c r="AC94"/>
  <c r="AF94" s="1"/>
  <c r="AW137"/>
  <c r="AV137" s="1"/>
  <c r="AY19"/>
  <c r="BB19" s="1"/>
  <c r="CA19" s="1"/>
  <c r="AX21"/>
  <c r="AW134"/>
  <c r="AY16"/>
  <c r="BB16" s="1"/>
  <c r="CA16" s="1"/>
  <c r="AW124"/>
  <c r="AV124" s="1"/>
  <c r="AC64"/>
  <c r="AF64" s="1"/>
  <c r="AA70"/>
  <c r="Z70" s="1"/>
  <c r="AL100"/>
  <c r="AK100" s="1"/>
  <c r="J81"/>
  <c r="AC45"/>
  <c r="AF45" s="1"/>
  <c r="AA125"/>
  <c r="AA136"/>
  <c r="Z136" s="1"/>
  <c r="AW132"/>
  <c r="AW135"/>
  <c r="J130"/>
  <c r="J83"/>
  <c r="AB60"/>
  <c r="AA60" s="1"/>
  <c r="AA137"/>
  <c r="Z137" s="1"/>
  <c r="AW133"/>
  <c r="J71"/>
  <c r="J85"/>
  <c r="J82"/>
  <c r="J78"/>
  <c r="J84"/>
  <c r="AX60"/>
  <c r="AW60" s="1"/>
  <c r="AW136"/>
  <c r="AY94"/>
  <c r="BB94" s="1"/>
  <c r="AN119"/>
  <c r="AQ119" s="1"/>
  <c r="AN125"/>
  <c r="AQ125" s="1"/>
  <c r="AN94"/>
  <c r="AQ94" s="1"/>
  <c r="AN30"/>
  <c r="AQ30" s="1"/>
  <c r="AA97"/>
  <c r="Z97" s="1"/>
  <c r="AA90"/>
  <c r="AC90" s="1"/>
  <c r="AF90" s="1"/>
  <c r="AA121"/>
  <c r="Z121" s="1"/>
  <c r="AM35"/>
  <c r="AA120"/>
  <c r="Z120" s="1"/>
  <c r="AL121"/>
  <c r="AK121" s="1"/>
  <c r="AF63"/>
  <c r="AM32"/>
  <c r="AW121"/>
  <c r="AV121" s="1"/>
  <c r="AX59"/>
  <c r="AY128"/>
  <c r="BB128" s="1"/>
  <c r="AX64"/>
  <c r="AX20"/>
  <c r="AY123"/>
  <c r="BB123" s="1"/>
  <c r="AY122"/>
  <c r="BB122" s="1"/>
  <c r="AY130"/>
  <c r="BB130" s="1"/>
  <c r="AW120"/>
  <c r="AV120" s="1"/>
  <c r="AW97"/>
  <c r="AV97" s="1"/>
  <c r="AY119"/>
  <c r="BB119" s="1"/>
  <c r="AY125"/>
  <c r="BB125" s="1"/>
  <c r="AY129"/>
  <c r="BB129" s="1"/>
  <c r="AM64"/>
  <c r="AN123"/>
  <c r="AQ123" s="1"/>
  <c r="AN130"/>
  <c r="AQ130" s="1"/>
  <c r="AL120"/>
  <c r="AK120" s="1"/>
  <c r="AL97"/>
  <c r="AK97" s="1"/>
  <c r="AM59"/>
  <c r="AN122"/>
  <c r="AQ122" s="1"/>
  <c r="AN129"/>
  <c r="AQ129" s="1"/>
  <c r="AN128"/>
  <c r="AQ128" s="1"/>
  <c r="AM28"/>
  <c r="AM34"/>
  <c r="AC32"/>
  <c r="AF32" s="1"/>
  <c r="AA91"/>
  <c r="AC91" s="1"/>
  <c r="AF91" s="1"/>
  <c r="AA122"/>
  <c r="AC29"/>
  <c r="AF29" s="1"/>
  <c r="AC44"/>
  <c r="AF44" s="1"/>
  <c r="AC28"/>
  <c r="AF28" s="1"/>
  <c r="AC39"/>
  <c r="AF39" s="1"/>
  <c r="AC43"/>
  <c r="AF43" s="1"/>
  <c r="AC59"/>
  <c r="AF59" s="1"/>
  <c r="AC33"/>
  <c r="AF33" s="1"/>
  <c r="AC37"/>
  <c r="AF37" s="1"/>
  <c r="AC41"/>
  <c r="AF41" s="1"/>
  <c r="AC129"/>
  <c r="AF129" s="1"/>
  <c r="AC35"/>
  <c r="AF35" s="1"/>
  <c r="AC27"/>
  <c r="AF27" s="1"/>
  <c r="AC31"/>
  <c r="AF31" s="1"/>
  <c r="AC34"/>
  <c r="AF34" s="1"/>
  <c r="AC38"/>
  <c r="AF38" s="1"/>
  <c r="AC42"/>
  <c r="AF42" s="1"/>
  <c r="AC58"/>
  <c r="AF58" s="1"/>
  <c r="AC61"/>
  <c r="AF61" s="1"/>
  <c r="AC30"/>
  <c r="AF30" s="1"/>
  <c r="AC36"/>
  <c r="AF36" s="1"/>
  <c r="AC40"/>
  <c r="AF40" s="1"/>
  <c r="AX48"/>
  <c r="AY48" s="1"/>
  <c r="BB48" s="1"/>
  <c r="AX52"/>
  <c r="AY52" s="1"/>
  <c r="BB52" s="1"/>
  <c r="AW90"/>
  <c r="AY90" s="1"/>
  <c r="BB90" s="1"/>
  <c r="AX34"/>
  <c r="AX35"/>
  <c r="AX36"/>
  <c r="AX37"/>
  <c r="AX38"/>
  <c r="AX39"/>
  <c r="AX40"/>
  <c r="AX41"/>
  <c r="AX42"/>
  <c r="AX43"/>
  <c r="AX44"/>
  <c r="AY44" s="1"/>
  <c r="BB44" s="1"/>
  <c r="AX45"/>
  <c r="AX49"/>
  <c r="AY49" s="1"/>
  <c r="BB49" s="1"/>
  <c r="AW91"/>
  <c r="AY91" s="1"/>
  <c r="BB91" s="1"/>
  <c r="AW131"/>
  <c r="AV131" s="1"/>
  <c r="AX27"/>
  <c r="AX28"/>
  <c r="AX29"/>
  <c r="AX30"/>
  <c r="AX31"/>
  <c r="AX32"/>
  <c r="AX33"/>
  <c r="AY33" s="1"/>
  <c r="BB33" s="1"/>
  <c r="AX46"/>
  <c r="AY46" s="1"/>
  <c r="BB46" s="1"/>
  <c r="AX50"/>
  <c r="AY50" s="1"/>
  <c r="BB50" s="1"/>
  <c r="AX61"/>
  <c r="AW61" s="1"/>
  <c r="AX62"/>
  <c r="AY62" s="1"/>
  <c r="BB62" s="1"/>
  <c r="AX47"/>
  <c r="AY47" s="1"/>
  <c r="BB47" s="1"/>
  <c r="AX51"/>
  <c r="AY51" s="1"/>
  <c r="BB51" s="1"/>
  <c r="AX58"/>
  <c r="AW58" s="1"/>
  <c r="AX63"/>
  <c r="AY63" s="1"/>
  <c r="BB63" s="1"/>
  <c r="AM29"/>
  <c r="AM33"/>
  <c r="AN33" s="1"/>
  <c r="AQ33" s="1"/>
  <c r="AM27"/>
  <c r="AM31"/>
  <c r="AM36"/>
  <c r="AM48"/>
  <c r="AN48" s="1"/>
  <c r="AQ48" s="1"/>
  <c r="AM52"/>
  <c r="AN52" s="1"/>
  <c r="AQ52" s="1"/>
  <c r="AL90"/>
  <c r="AN90" s="1"/>
  <c r="AQ90" s="1"/>
  <c r="AM37"/>
  <c r="AM38"/>
  <c r="AM39"/>
  <c r="AM40"/>
  <c r="AM41"/>
  <c r="AM42"/>
  <c r="AM43"/>
  <c r="AM44"/>
  <c r="AN44" s="1"/>
  <c r="AQ44" s="1"/>
  <c r="AM45"/>
  <c r="AM49"/>
  <c r="AN49" s="1"/>
  <c r="AQ49" s="1"/>
  <c r="AL91"/>
  <c r="AN91" s="1"/>
  <c r="AQ91" s="1"/>
  <c r="AL131"/>
  <c r="AK131" s="1"/>
  <c r="AM46"/>
  <c r="AN46" s="1"/>
  <c r="AQ46" s="1"/>
  <c r="AM50"/>
  <c r="AN50" s="1"/>
  <c r="AQ50" s="1"/>
  <c r="AM61"/>
  <c r="AL61" s="1"/>
  <c r="AM62"/>
  <c r="AN62" s="1"/>
  <c r="AQ62" s="1"/>
  <c r="AM47"/>
  <c r="AN47" s="1"/>
  <c r="AQ47" s="1"/>
  <c r="AM51"/>
  <c r="AN51" s="1"/>
  <c r="AQ51" s="1"/>
  <c r="AM58"/>
  <c r="AL58" s="1"/>
  <c r="AM63"/>
  <c r="AN63" s="1"/>
  <c r="AQ63" s="1"/>
  <c r="AC131"/>
  <c r="AF131" s="1"/>
  <c r="AC130"/>
  <c r="AF130" s="1"/>
  <c r="AC119"/>
  <c r="AF119" s="1"/>
  <c r="U12"/>
  <c r="U143"/>
  <c r="J12"/>
  <c r="J74"/>
  <c r="J72"/>
  <c r="G106"/>
  <c r="J122"/>
  <c r="J123"/>
  <c r="G128"/>
  <c r="G129"/>
  <c r="G119"/>
  <c r="BZ18" l="1"/>
  <c r="AV133"/>
  <c r="BZ133" s="1"/>
  <c r="Z125"/>
  <c r="BZ125" s="1"/>
  <c r="AV134"/>
  <c r="BZ134" s="1"/>
  <c r="AV132"/>
  <c r="BZ132" s="1"/>
  <c r="AV126"/>
  <c r="BZ126" s="1"/>
  <c r="Z122"/>
  <c r="BZ122" s="1"/>
  <c r="AV136"/>
  <c r="BZ136" s="1"/>
  <c r="AV135"/>
  <c r="BZ135" s="1"/>
  <c r="AV127"/>
  <c r="AY127" s="1"/>
  <c r="BB127" s="1"/>
  <c r="CA127" s="1"/>
  <c r="CD127" s="1"/>
  <c r="CA94"/>
  <c r="BZ131"/>
  <c r="CA130"/>
  <c r="CD130" s="1"/>
  <c r="BZ97"/>
  <c r="AY137"/>
  <c r="BB137" s="1"/>
  <c r="BZ137"/>
  <c r="AW14"/>
  <c r="AY14" s="1"/>
  <c r="BH82"/>
  <c r="BG82" s="1"/>
  <c r="BJ81"/>
  <c r="BM81" s="1"/>
  <c r="BZ58"/>
  <c r="BZ61"/>
  <c r="BZ120"/>
  <c r="BZ121"/>
  <c r="CA12"/>
  <c r="AW17"/>
  <c r="AY17" s="1"/>
  <c r="BZ17"/>
  <c r="AW15"/>
  <c r="AY15" s="1"/>
  <c r="BZ15"/>
  <c r="AN61"/>
  <c r="AQ61" s="1"/>
  <c r="BH136"/>
  <c r="BJ135"/>
  <c r="BM135" s="1"/>
  <c r="AA123"/>
  <c r="AY134"/>
  <c r="BB134" s="1"/>
  <c r="CA134" s="1"/>
  <c r="BX17"/>
  <c r="BX14"/>
  <c r="BX15"/>
  <c r="AY32"/>
  <c r="BB32" s="1"/>
  <c r="CB16"/>
  <c r="CF16"/>
  <c r="CB19"/>
  <c r="CF19"/>
  <c r="AW13"/>
  <c r="AY13" s="1"/>
  <c r="AC121"/>
  <c r="AF121" s="1"/>
  <c r="J87"/>
  <c r="AN97"/>
  <c r="AY97"/>
  <c r="BB97" s="1"/>
  <c r="AC97"/>
  <c r="AF97" s="1"/>
  <c r="AF98" s="1"/>
  <c r="H7" i="9" s="1"/>
  <c r="AY18" i="17"/>
  <c r="AY21"/>
  <c r="BB21" s="1"/>
  <c r="CA21" s="1"/>
  <c r="CC94"/>
  <c r="AY124"/>
  <c r="BB124" s="1"/>
  <c r="AC128"/>
  <c r="AF128" s="1"/>
  <c r="AF53"/>
  <c r="AN100"/>
  <c r="AQ100" s="1"/>
  <c r="AL101"/>
  <c r="AK101" s="1"/>
  <c r="AY64"/>
  <c r="BB64" s="1"/>
  <c r="AW70"/>
  <c r="AV70" s="1"/>
  <c r="AN64"/>
  <c r="AQ64" s="1"/>
  <c r="AL70"/>
  <c r="AK70" s="1"/>
  <c r="AA100"/>
  <c r="Z100" s="1"/>
  <c r="AY136"/>
  <c r="BB136" s="1"/>
  <c r="AC60"/>
  <c r="AF60" s="1"/>
  <c r="AF65" s="1"/>
  <c r="D7" i="9" s="1"/>
  <c r="AC70" i="17"/>
  <c r="AF70" s="1"/>
  <c r="AA71"/>
  <c r="Z71" s="1"/>
  <c r="AN121"/>
  <c r="AQ121" s="1"/>
  <c r="AW100"/>
  <c r="AV100" s="1"/>
  <c r="J128"/>
  <c r="AN29"/>
  <c r="AQ29" s="1"/>
  <c r="AW138"/>
  <c r="J106"/>
  <c r="AN42"/>
  <c r="AQ42" s="1"/>
  <c r="AY135"/>
  <c r="BB135" s="1"/>
  <c r="J119"/>
  <c r="AY29"/>
  <c r="BB29" s="1"/>
  <c r="AY42"/>
  <c r="BB42" s="1"/>
  <c r="AA138"/>
  <c r="AY121"/>
  <c r="BB121" s="1"/>
  <c r="AN43"/>
  <c r="AQ43" s="1"/>
  <c r="AC137"/>
  <c r="AF137" s="1"/>
  <c r="AC136"/>
  <c r="AF136" s="1"/>
  <c r="AY43"/>
  <c r="BB43" s="1"/>
  <c r="J129"/>
  <c r="CA129" s="1"/>
  <c r="AF92"/>
  <c r="G7" i="9" s="1"/>
  <c r="AC120" i="17"/>
  <c r="AF120" s="1"/>
  <c r="AY41"/>
  <c r="BB41" s="1"/>
  <c r="AY37"/>
  <c r="BB37" s="1"/>
  <c r="AY28"/>
  <c r="BB28" s="1"/>
  <c r="AY38"/>
  <c r="BB38" s="1"/>
  <c r="AY34"/>
  <c r="BB34" s="1"/>
  <c r="AY30"/>
  <c r="BB30" s="1"/>
  <c r="AY40"/>
  <c r="BB40" s="1"/>
  <c r="AY36"/>
  <c r="BB36" s="1"/>
  <c r="AY31"/>
  <c r="BB31" s="1"/>
  <c r="AY27"/>
  <c r="BB27" s="1"/>
  <c r="AY45"/>
  <c r="BB45" s="1"/>
  <c r="AY59"/>
  <c r="BB59" s="1"/>
  <c r="AY58"/>
  <c r="BB58" s="1"/>
  <c r="AY39"/>
  <c r="BB39" s="1"/>
  <c r="AY35"/>
  <c r="BB35" s="1"/>
  <c r="AN41"/>
  <c r="AQ41" s="1"/>
  <c r="AN27"/>
  <c r="AQ27" s="1"/>
  <c r="AN31"/>
  <c r="AQ31" s="1"/>
  <c r="AN32"/>
  <c r="AQ32" s="1"/>
  <c r="AQ60"/>
  <c r="AN39"/>
  <c r="AQ39" s="1"/>
  <c r="AN36"/>
  <c r="AQ36" s="1"/>
  <c r="AN34"/>
  <c r="AQ34" s="1"/>
  <c r="AN35"/>
  <c r="AQ35" s="1"/>
  <c r="AN45"/>
  <c r="AQ45" s="1"/>
  <c r="AN37"/>
  <c r="AQ37" s="1"/>
  <c r="AN58"/>
  <c r="AQ58" s="1"/>
  <c r="AN38"/>
  <c r="AQ38" s="1"/>
  <c r="AN28"/>
  <c r="AQ28" s="1"/>
  <c r="AN40"/>
  <c r="AQ40" s="1"/>
  <c r="AN59"/>
  <c r="AQ59" s="1"/>
  <c r="AY120"/>
  <c r="BB120" s="1"/>
  <c r="AY131"/>
  <c r="BB131" s="1"/>
  <c r="AN131"/>
  <c r="AQ131" s="1"/>
  <c r="AN120"/>
  <c r="AQ120" s="1"/>
  <c r="G111"/>
  <c r="J75"/>
  <c r="E5" i="9" s="1"/>
  <c r="U117" i="17"/>
  <c r="BB92"/>
  <c r="AQ92"/>
  <c r="G8" i="9" s="1"/>
  <c r="G62" i="17"/>
  <c r="J62" s="1"/>
  <c r="G61"/>
  <c r="J61" s="1"/>
  <c r="G49"/>
  <c r="J49" s="1"/>
  <c r="CB49" s="1"/>
  <c r="G45"/>
  <c r="J45" s="1"/>
  <c r="G52"/>
  <c r="J52" s="1"/>
  <c r="CB52" s="1"/>
  <c r="G48"/>
  <c r="J48" s="1"/>
  <c r="CB48" s="1"/>
  <c r="G44"/>
  <c r="J44" s="1"/>
  <c r="CA44" s="1"/>
  <c r="G33"/>
  <c r="J33" s="1"/>
  <c r="CA33" s="1"/>
  <c r="G32"/>
  <c r="J32" s="1"/>
  <c r="G31"/>
  <c r="J31" s="1"/>
  <c r="G30"/>
  <c r="J30" s="1"/>
  <c r="G29"/>
  <c r="J29" s="1"/>
  <c r="G28"/>
  <c r="J28" s="1"/>
  <c r="G27"/>
  <c r="G51"/>
  <c r="J51" s="1"/>
  <c r="CB51" s="1"/>
  <c r="G47"/>
  <c r="J47" s="1"/>
  <c r="CB47" s="1"/>
  <c r="G43"/>
  <c r="J43" s="1"/>
  <c r="G42"/>
  <c r="J42" s="1"/>
  <c r="G40"/>
  <c r="J40" s="1"/>
  <c r="G39"/>
  <c r="J39" s="1"/>
  <c r="G38"/>
  <c r="J38" s="1"/>
  <c r="G37"/>
  <c r="J37" s="1"/>
  <c r="G36"/>
  <c r="J36" s="1"/>
  <c r="G35"/>
  <c r="J35" s="1"/>
  <c r="G34"/>
  <c r="J34" s="1"/>
  <c r="G64"/>
  <c r="J64" s="1"/>
  <c r="G63"/>
  <c r="J63" s="1"/>
  <c r="CA63" s="1"/>
  <c r="G50"/>
  <c r="J50" s="1"/>
  <c r="CA50" s="1"/>
  <c r="G46"/>
  <c r="J46" s="1"/>
  <c r="CB46" s="1"/>
  <c r="G121"/>
  <c r="G131"/>
  <c r="J120"/>
  <c r="G108"/>
  <c r="J103"/>
  <c r="I5" i="9" s="1"/>
  <c r="AY133" i="17" l="1"/>
  <c r="BB133" s="1"/>
  <c r="CA133" s="1"/>
  <c r="CD133" s="1"/>
  <c r="Z138"/>
  <c r="AA139"/>
  <c r="AV138"/>
  <c r="AW139"/>
  <c r="BZ127"/>
  <c r="Z123"/>
  <c r="BZ123" s="1"/>
  <c r="CA128"/>
  <c r="CD128" s="1"/>
  <c r="AY60"/>
  <c r="BB60" s="1"/>
  <c r="BZ60"/>
  <c r="CA64"/>
  <c r="CC64" s="1"/>
  <c r="CD134"/>
  <c r="BJ82"/>
  <c r="BM82" s="1"/>
  <c r="BH83"/>
  <c r="BG83" s="1"/>
  <c r="CA120"/>
  <c r="BZ100"/>
  <c r="CA135"/>
  <c r="CD129"/>
  <c r="CC63"/>
  <c r="CB70"/>
  <c r="CA62"/>
  <c r="CC62" s="1"/>
  <c r="CA119"/>
  <c r="CD119" s="1"/>
  <c r="CA35"/>
  <c r="CA45"/>
  <c r="CA28"/>
  <c r="CA40"/>
  <c r="CA39"/>
  <c r="CA30"/>
  <c r="CA37"/>
  <c r="CA42"/>
  <c r="CA32"/>
  <c r="CA31"/>
  <c r="CA34"/>
  <c r="CA29"/>
  <c r="AW20"/>
  <c r="AY20" s="1"/>
  <c r="BZ20"/>
  <c r="CA52"/>
  <c r="CA47"/>
  <c r="CA36"/>
  <c r="CA38"/>
  <c r="CA43"/>
  <c r="CA49"/>
  <c r="CA46"/>
  <c r="CA48"/>
  <c r="CA51"/>
  <c r="CB28"/>
  <c r="CB50"/>
  <c r="AC122"/>
  <c r="AF122" s="1"/>
  <c r="CF12"/>
  <c r="AY61"/>
  <c r="BB61" s="1"/>
  <c r="AA124"/>
  <c r="AY132"/>
  <c r="BB132" s="1"/>
  <c r="AL102"/>
  <c r="AN102" s="1"/>
  <c r="AQ102" s="1"/>
  <c r="BH137"/>
  <c r="BJ136"/>
  <c r="BM136" s="1"/>
  <c r="CA136" s="1"/>
  <c r="AQ97"/>
  <c r="AQ98" s="1"/>
  <c r="H8" i="9" s="1"/>
  <c r="CB37" i="17"/>
  <c r="CB44"/>
  <c r="CB39"/>
  <c r="CB34"/>
  <c r="CB30"/>
  <c r="CB29"/>
  <c r="CB45"/>
  <c r="CB43"/>
  <c r="CB42"/>
  <c r="CB38"/>
  <c r="CB36"/>
  <c r="CB32"/>
  <c r="CB31"/>
  <c r="BX18"/>
  <c r="CB35"/>
  <c r="BX20"/>
  <c r="BX13"/>
  <c r="BA14"/>
  <c r="BM14"/>
  <c r="CB40"/>
  <c r="CB33"/>
  <c r="CF21"/>
  <c r="CB21"/>
  <c r="AY126"/>
  <c r="BB126" s="1"/>
  <c r="F5" i="9"/>
  <c r="AL105" i="17"/>
  <c r="AK105" s="1"/>
  <c r="AN101"/>
  <c r="AQ101" s="1"/>
  <c r="AC125"/>
  <c r="AF125" s="1"/>
  <c r="AQ53"/>
  <c r="BB53"/>
  <c r="AC100"/>
  <c r="AF100" s="1"/>
  <c r="AA101"/>
  <c r="Z101" s="1"/>
  <c r="AC71"/>
  <c r="AF71" s="1"/>
  <c r="AA72"/>
  <c r="Z72" s="1"/>
  <c r="AN70"/>
  <c r="AQ70" s="1"/>
  <c r="AL71"/>
  <c r="AK71" s="1"/>
  <c r="AY138"/>
  <c r="BB138" s="1"/>
  <c r="G9" i="9"/>
  <c r="AY100" i="17"/>
  <c r="BB100" s="1"/>
  <c r="AW101"/>
  <c r="AV101" s="1"/>
  <c r="AY70"/>
  <c r="BB70" s="1"/>
  <c r="AW71"/>
  <c r="J108"/>
  <c r="J121"/>
  <c r="CA121" s="1"/>
  <c r="J131"/>
  <c r="J27"/>
  <c r="CB27" s="1"/>
  <c r="J111"/>
  <c r="AQ65"/>
  <c r="D8" i="9" s="1"/>
  <c r="C7"/>
  <c r="BB98" i="17"/>
  <c r="U65"/>
  <c r="G41"/>
  <c r="J41" s="1"/>
  <c r="CA41" s="1"/>
  <c r="G112"/>
  <c r="G105"/>
  <c r="G113"/>
  <c r="G58"/>
  <c r="G110"/>
  <c r="U53"/>
  <c r="U144"/>
  <c r="J92"/>
  <c r="J98"/>
  <c r="H5" i="9" s="1"/>
  <c r="BZ138" i="17" l="1"/>
  <c r="AW140"/>
  <c r="AV139"/>
  <c r="AC138"/>
  <c r="AF138" s="1"/>
  <c r="AA140"/>
  <c r="Z139"/>
  <c r="AC139" s="1"/>
  <c r="AF139" s="1"/>
  <c r="AV71"/>
  <c r="CB71" s="1"/>
  <c r="BB65"/>
  <c r="Z124"/>
  <c r="BZ124" s="1"/>
  <c r="CA100"/>
  <c r="CA70"/>
  <c r="CD70" s="1"/>
  <c r="BZ98"/>
  <c r="CA122"/>
  <c r="CD122" s="1"/>
  <c r="CA132"/>
  <c r="CD132" s="1"/>
  <c r="BH84"/>
  <c r="BG84" s="1"/>
  <c r="BJ83"/>
  <c r="BM83" s="1"/>
  <c r="CA125"/>
  <c r="CD125" s="1"/>
  <c r="CA61"/>
  <c r="CC61" s="1"/>
  <c r="CA131"/>
  <c r="CD131" s="1"/>
  <c r="BZ101"/>
  <c r="CA126"/>
  <c r="CD126" s="1"/>
  <c r="CA97"/>
  <c r="CA27"/>
  <c r="CA53" s="1"/>
  <c r="BX22"/>
  <c r="AC124"/>
  <c r="AF124" s="1"/>
  <c r="AC123"/>
  <c r="AF123" s="1"/>
  <c r="AN105"/>
  <c r="AQ105" s="1"/>
  <c r="CD120"/>
  <c r="AQ103"/>
  <c r="I8" i="9" s="1"/>
  <c r="BH138" i="17"/>
  <c r="BJ137"/>
  <c r="BM137" s="1"/>
  <c r="CA137" s="1"/>
  <c r="CD121"/>
  <c r="CD135"/>
  <c r="CD136"/>
  <c r="BA13"/>
  <c r="BM13"/>
  <c r="AP14"/>
  <c r="BB14"/>
  <c r="CB41"/>
  <c r="AL106"/>
  <c r="AK106" s="1"/>
  <c r="CC100"/>
  <c r="AW102"/>
  <c r="AY102" s="1"/>
  <c r="BB102" s="1"/>
  <c r="AA102"/>
  <c r="AC102" s="1"/>
  <c r="AF102" s="1"/>
  <c r="AA73"/>
  <c r="Z73" s="1"/>
  <c r="J53"/>
  <c r="BZ53" s="1"/>
  <c r="H9" i="9"/>
  <c r="H20" s="1"/>
  <c r="D9"/>
  <c r="AY71" i="17"/>
  <c r="BB71" s="1"/>
  <c r="AW72"/>
  <c r="AV72" s="1"/>
  <c r="AC72"/>
  <c r="AF72" s="1"/>
  <c r="AA74"/>
  <c r="Z74" s="1"/>
  <c r="AA105"/>
  <c r="Z105" s="1"/>
  <c r="AC101"/>
  <c r="AF101" s="1"/>
  <c r="AW105"/>
  <c r="AV105" s="1"/>
  <c r="AY101"/>
  <c r="BB101" s="1"/>
  <c r="AN71"/>
  <c r="AQ71" s="1"/>
  <c r="AL72"/>
  <c r="AK72" s="1"/>
  <c r="J112"/>
  <c r="J105"/>
  <c r="J58"/>
  <c r="CA58" s="1"/>
  <c r="J110"/>
  <c r="J113"/>
  <c r="C9" i="9"/>
  <c r="C8"/>
  <c r="G109" i="17"/>
  <c r="G60"/>
  <c r="J60" s="1"/>
  <c r="G59"/>
  <c r="J59" s="1"/>
  <c r="G5" i="9"/>
  <c r="G20" s="1"/>
  <c r="BZ139" i="17" l="1"/>
  <c r="AY139"/>
  <c r="BB139" s="1"/>
  <c r="AW141"/>
  <c r="AW142" s="1"/>
  <c r="AV140"/>
  <c r="AA141"/>
  <c r="AA142" s="1"/>
  <c r="Z140"/>
  <c r="AC140" s="1"/>
  <c r="AF140" s="1"/>
  <c r="B11" i="9"/>
  <c r="L11" s="1"/>
  <c r="N11" s="1"/>
  <c r="CA71" i="17"/>
  <c r="CD71" s="1"/>
  <c r="CA59"/>
  <c r="CC59" s="1"/>
  <c r="BB103"/>
  <c r="CA101"/>
  <c r="CC101" s="1"/>
  <c r="CA102"/>
  <c r="CC102" s="1"/>
  <c r="BZ105"/>
  <c r="CA123"/>
  <c r="CD123" s="1"/>
  <c r="CA60"/>
  <c r="CC60" s="1"/>
  <c r="BJ84"/>
  <c r="BM84" s="1"/>
  <c r="BH85"/>
  <c r="BG85" s="1"/>
  <c r="CB72"/>
  <c r="CA124"/>
  <c r="CD124" s="1"/>
  <c r="BX66"/>
  <c r="BX145" s="1"/>
  <c r="CD137"/>
  <c r="CA98"/>
  <c r="CB99" s="1"/>
  <c r="CC97"/>
  <c r="BH139"/>
  <c r="BJ138"/>
  <c r="BM138" s="1"/>
  <c r="CC58"/>
  <c r="AN106"/>
  <c r="AQ106" s="1"/>
  <c r="AL107"/>
  <c r="CB53"/>
  <c r="CB55" s="1"/>
  <c r="BA17"/>
  <c r="BM17"/>
  <c r="AP13"/>
  <c r="BB13"/>
  <c r="BA15"/>
  <c r="BM15"/>
  <c r="AE14"/>
  <c r="AQ14"/>
  <c r="BZ54"/>
  <c r="AF103"/>
  <c r="I7" i="9" s="1"/>
  <c r="AC73" i="17"/>
  <c r="AF73" s="1"/>
  <c r="AN72"/>
  <c r="AQ72" s="1"/>
  <c r="AL73"/>
  <c r="AK73" s="1"/>
  <c r="AW73"/>
  <c r="AV73" s="1"/>
  <c r="AY72"/>
  <c r="BB72" s="1"/>
  <c r="AW74"/>
  <c r="AV74" s="1"/>
  <c r="AC105"/>
  <c r="AF105" s="1"/>
  <c r="AA106"/>
  <c r="Z106" s="1"/>
  <c r="AC74"/>
  <c r="AF74" s="1"/>
  <c r="AA77"/>
  <c r="Z77" s="1"/>
  <c r="AW106"/>
  <c r="AL74"/>
  <c r="AK74" s="1"/>
  <c r="J109"/>
  <c r="J117" s="1"/>
  <c r="J65"/>
  <c r="BZ65" s="1"/>
  <c r="C5" i="9"/>
  <c r="C20" s="1"/>
  <c r="BX146" i="17" l="1"/>
  <c r="AK107"/>
  <c r="AN107" s="1"/>
  <c r="AQ107" s="1"/>
  <c r="Z142"/>
  <c r="AC142" s="1"/>
  <c r="AC141"/>
  <c r="AF141" s="1"/>
  <c r="AV106"/>
  <c r="BZ106" s="1"/>
  <c r="AV142"/>
  <c r="AY142" s="1"/>
  <c r="AY141"/>
  <c r="BB141" s="1"/>
  <c r="BZ140"/>
  <c r="AY140"/>
  <c r="BB140" s="1"/>
  <c r="CB74"/>
  <c r="CA72"/>
  <c r="CA138"/>
  <c r="CD138" s="1"/>
  <c r="BZ103"/>
  <c r="CB73"/>
  <c r="CA65"/>
  <c r="BZ66" s="1"/>
  <c r="BJ85"/>
  <c r="BM85" s="1"/>
  <c r="BH86"/>
  <c r="AL108"/>
  <c r="CA103"/>
  <c r="CC103" s="1"/>
  <c r="BH140"/>
  <c r="BJ139"/>
  <c r="BM139" s="1"/>
  <c r="CA139" s="1"/>
  <c r="AP17"/>
  <c r="BB17"/>
  <c r="AP15"/>
  <c r="BB15"/>
  <c r="BA20"/>
  <c r="BM20"/>
  <c r="BA18"/>
  <c r="BM18"/>
  <c r="AE13"/>
  <c r="AQ13"/>
  <c r="T14"/>
  <c r="AF14"/>
  <c r="CB14" s="1"/>
  <c r="I9" i="9"/>
  <c r="I20" s="1"/>
  <c r="J5"/>
  <c r="AF75" i="17"/>
  <c r="E7" i="9" s="1"/>
  <c r="AY73" i="17"/>
  <c r="BB73" s="1"/>
  <c r="AC106"/>
  <c r="AF106" s="1"/>
  <c r="AA107"/>
  <c r="Z107" s="1"/>
  <c r="D5" i="9"/>
  <c r="D20" s="1"/>
  <c r="AW107" i="17"/>
  <c r="AV107" s="1"/>
  <c r="AL109"/>
  <c r="AK109" s="1"/>
  <c r="AN74"/>
  <c r="AQ74" s="1"/>
  <c r="AL77"/>
  <c r="AK77" s="1"/>
  <c r="AY105"/>
  <c r="BB105" s="1"/>
  <c r="CA105" s="1"/>
  <c r="AC77"/>
  <c r="AF77" s="1"/>
  <c r="AA78"/>
  <c r="Z78" s="1"/>
  <c r="AY74"/>
  <c r="BB74" s="1"/>
  <c r="AW77"/>
  <c r="AV77" s="1"/>
  <c r="AK108" l="1"/>
  <c r="AN108" s="1"/>
  <c r="AQ108" s="1"/>
  <c r="BZ77"/>
  <c r="BG86"/>
  <c r="BJ86" s="1"/>
  <c r="BM86" s="1"/>
  <c r="CB66"/>
  <c r="CA74"/>
  <c r="CD72" s="1"/>
  <c r="BZ107"/>
  <c r="CD139"/>
  <c r="BH141"/>
  <c r="BH142" s="1"/>
  <c r="BJ140"/>
  <c r="BM140" s="1"/>
  <c r="CA140" s="1"/>
  <c r="I14"/>
  <c r="J14" s="1"/>
  <c r="U14"/>
  <c r="AE17"/>
  <c r="AQ17"/>
  <c r="BM22"/>
  <c r="T13"/>
  <c r="AF13"/>
  <c r="AP20"/>
  <c r="BB20"/>
  <c r="AP18"/>
  <c r="BB18"/>
  <c r="AE15"/>
  <c r="AQ15"/>
  <c r="AN73"/>
  <c r="AQ73" s="1"/>
  <c r="CA73" s="1"/>
  <c r="AY106"/>
  <c r="BB106" s="1"/>
  <c r="CA106" s="1"/>
  <c r="AY77"/>
  <c r="BB77" s="1"/>
  <c r="AW78"/>
  <c r="AV78" s="1"/>
  <c r="BB75"/>
  <c r="AC78"/>
  <c r="AF78" s="1"/>
  <c r="AA79"/>
  <c r="Z79" s="1"/>
  <c r="AW108"/>
  <c r="AV108" s="1"/>
  <c r="AC107"/>
  <c r="AF107" s="1"/>
  <c r="AA108"/>
  <c r="Z108" s="1"/>
  <c r="AN77"/>
  <c r="AQ77" s="1"/>
  <c r="AL78"/>
  <c r="AK78" s="1"/>
  <c r="AL110"/>
  <c r="AK110" s="1"/>
  <c r="AN109"/>
  <c r="AQ109" s="1"/>
  <c r="BZ108" l="1"/>
  <c r="BM87"/>
  <c r="F10" i="9" s="1"/>
  <c r="CA77" i="17"/>
  <c r="BZ78"/>
  <c r="CA14"/>
  <c r="CF14" s="1"/>
  <c r="CD140"/>
  <c r="CD73"/>
  <c r="CA75"/>
  <c r="CB76" s="1"/>
  <c r="BJ141"/>
  <c r="BM141" s="1"/>
  <c r="CA141" s="1"/>
  <c r="BB22"/>
  <c r="AE20"/>
  <c r="AQ20"/>
  <c r="T15"/>
  <c r="AF15"/>
  <c r="CB15" s="1"/>
  <c r="B10" i="9"/>
  <c r="BM66" i="17"/>
  <c r="I13"/>
  <c r="J13" s="1"/>
  <c r="U13"/>
  <c r="T17"/>
  <c r="AF17"/>
  <c r="AE18"/>
  <c r="AQ18"/>
  <c r="CB13"/>
  <c r="AQ75"/>
  <c r="E8" i="9" s="1"/>
  <c r="AW109" i="17"/>
  <c r="AV109" s="1"/>
  <c r="AY108"/>
  <c r="BB108" s="1"/>
  <c r="E9" i="9"/>
  <c r="AL111" i="17"/>
  <c r="AK111" s="1"/>
  <c r="AN110"/>
  <c r="AQ110" s="1"/>
  <c r="AY107"/>
  <c r="BB107" s="1"/>
  <c r="AN78"/>
  <c r="AQ78" s="1"/>
  <c r="AL79"/>
  <c r="AK79" s="1"/>
  <c r="AA109"/>
  <c r="Z109" s="1"/>
  <c r="AC108"/>
  <c r="AF108" s="1"/>
  <c r="AC79"/>
  <c r="AF79" s="1"/>
  <c r="AA80"/>
  <c r="Z80" s="1"/>
  <c r="AY78"/>
  <c r="BB78" s="1"/>
  <c r="AW79"/>
  <c r="AV79" s="1"/>
  <c r="CA78" l="1"/>
  <c r="CE129" s="1"/>
  <c r="BZ109"/>
  <c r="CA107"/>
  <c r="CA108"/>
  <c r="CA13"/>
  <c r="BZ79"/>
  <c r="E20" i="9"/>
  <c r="AQ22" i="17"/>
  <c r="CC77"/>
  <c r="K70"/>
  <c r="CB17"/>
  <c r="I15"/>
  <c r="J15" s="1"/>
  <c r="U15"/>
  <c r="BB66"/>
  <c r="B9" i="9"/>
  <c r="T18" i="17"/>
  <c r="AF18"/>
  <c r="T20"/>
  <c r="AF20"/>
  <c r="CB20" s="1"/>
  <c r="I17"/>
  <c r="J17" s="1"/>
  <c r="U17"/>
  <c r="AA110"/>
  <c r="Z110" s="1"/>
  <c r="AC109"/>
  <c r="AF109" s="1"/>
  <c r="AL112"/>
  <c r="AK112" s="1"/>
  <c r="AN111"/>
  <c r="AQ111" s="1"/>
  <c r="AW110"/>
  <c r="AY109"/>
  <c r="BB109" s="1"/>
  <c r="AC80"/>
  <c r="AF80" s="1"/>
  <c r="AA81"/>
  <c r="Z81" s="1"/>
  <c r="AN79"/>
  <c r="AQ79" s="1"/>
  <c r="AL80"/>
  <c r="AK80" s="1"/>
  <c r="AY79"/>
  <c r="BB79" s="1"/>
  <c r="AW80"/>
  <c r="AV80" s="1"/>
  <c r="AV110" l="1"/>
  <c r="BZ110" s="1"/>
  <c r="CA109"/>
  <c r="CB107" s="1"/>
  <c r="CB108" s="1"/>
  <c r="B8" i="9"/>
  <c r="BG142" i="17"/>
  <c r="BZ142" s="1"/>
  <c r="CA79"/>
  <c r="CA17"/>
  <c r="CF17" s="1"/>
  <c r="CA15"/>
  <c r="CF15" s="1"/>
  <c r="BZ80"/>
  <c r="CE131"/>
  <c r="AQ66"/>
  <c r="CD141"/>
  <c r="I20"/>
  <c r="J20" s="1"/>
  <c r="U20"/>
  <c r="I18"/>
  <c r="J18" s="1"/>
  <c r="U18"/>
  <c r="CB18"/>
  <c r="CB22" s="1"/>
  <c r="AF22"/>
  <c r="CF13"/>
  <c r="CC78"/>
  <c r="AW81"/>
  <c r="AV81" s="1"/>
  <c r="AY80"/>
  <c r="BB80" s="1"/>
  <c r="AL113"/>
  <c r="AK113" s="1"/>
  <c r="AN112"/>
  <c r="AQ112" s="1"/>
  <c r="AN80"/>
  <c r="AQ80" s="1"/>
  <c r="AL81"/>
  <c r="AK81" s="1"/>
  <c r="AW111"/>
  <c r="AV111" s="1"/>
  <c r="AA111"/>
  <c r="Z111" s="1"/>
  <c r="AC110"/>
  <c r="AF110" s="1"/>
  <c r="AC81"/>
  <c r="AF81" s="1"/>
  <c r="AA82"/>
  <c r="Z82" s="1"/>
  <c r="BJ142" l="1"/>
  <c r="CA80"/>
  <c r="BZ111"/>
  <c r="CA18"/>
  <c r="CF18" s="1"/>
  <c r="BZ81"/>
  <c r="CA20"/>
  <c r="U22"/>
  <c r="B6" i="9" s="1"/>
  <c r="L6" s="1"/>
  <c r="N6" s="1"/>
  <c r="CC79" i="17"/>
  <c r="J22"/>
  <c r="B5" i="9" s="1"/>
  <c r="CB24" i="17"/>
  <c r="AF66"/>
  <c r="B7" i="9"/>
  <c r="AL114" i="17"/>
  <c r="AK114" s="1"/>
  <c r="AW112"/>
  <c r="AW82"/>
  <c r="AV82" s="1"/>
  <c r="AY81"/>
  <c r="BB81" s="1"/>
  <c r="AA112"/>
  <c r="Z112" s="1"/>
  <c r="AC111"/>
  <c r="AF111" s="1"/>
  <c r="AN113"/>
  <c r="AQ113" s="1"/>
  <c r="AA83"/>
  <c r="Z83" s="1"/>
  <c r="AC82"/>
  <c r="AF82" s="1"/>
  <c r="AY110"/>
  <c r="BB110" s="1"/>
  <c r="CA110" s="1"/>
  <c r="AN81"/>
  <c r="AQ81" s="1"/>
  <c r="AL82"/>
  <c r="AK82" s="1"/>
  <c r="AV112" l="1"/>
  <c r="BZ112" s="1"/>
  <c r="BZ22"/>
  <c r="CA81"/>
  <c r="CC81" s="1"/>
  <c r="U66"/>
  <c r="U145" s="1"/>
  <c r="U146" s="1"/>
  <c r="BZ82"/>
  <c r="B20" i="9"/>
  <c r="J66" i="17"/>
  <c r="CF20"/>
  <c r="CA22"/>
  <c r="CA66" s="1"/>
  <c r="CC80"/>
  <c r="AL115"/>
  <c r="AK115" s="1"/>
  <c r="AN114"/>
  <c r="AQ114" s="1"/>
  <c r="AW83"/>
  <c r="AY82"/>
  <c r="BB82" s="1"/>
  <c r="AY111"/>
  <c r="BB111" s="1"/>
  <c r="CA111" s="1"/>
  <c r="AL83"/>
  <c r="AK83" s="1"/>
  <c r="AN82"/>
  <c r="AQ82" s="1"/>
  <c r="AA84"/>
  <c r="Z84" s="1"/>
  <c r="AC83"/>
  <c r="AF83" s="1"/>
  <c r="AA113"/>
  <c r="Z113" s="1"/>
  <c r="AC112"/>
  <c r="AF112" s="1"/>
  <c r="AW113"/>
  <c r="AV113" s="1"/>
  <c r="CA82" l="1"/>
  <c r="CC82" s="1"/>
  <c r="AV83"/>
  <c r="BZ83" s="1"/>
  <c r="BZ113"/>
  <c r="BZ23"/>
  <c r="AL116"/>
  <c r="AW114"/>
  <c r="AV114" s="1"/>
  <c r="AC113"/>
  <c r="AF113" s="1"/>
  <c r="AA114"/>
  <c r="Z114" s="1"/>
  <c r="AN115"/>
  <c r="AL84"/>
  <c r="AK84" s="1"/>
  <c r="AN83"/>
  <c r="AQ83" s="1"/>
  <c r="AA85"/>
  <c r="Z85" s="1"/>
  <c r="AC84"/>
  <c r="AF84" s="1"/>
  <c r="AY112"/>
  <c r="BB112" s="1"/>
  <c r="CA112" s="1"/>
  <c r="AW84"/>
  <c r="BZ114" l="1"/>
  <c r="AV84"/>
  <c r="BZ84" s="1"/>
  <c r="AY83"/>
  <c r="BB83" s="1"/>
  <c r="CA83" s="1"/>
  <c r="CC83" s="1"/>
  <c r="AA86"/>
  <c r="Z86" s="1"/>
  <c r="AN116"/>
  <c r="AQ116" s="1"/>
  <c r="AA115"/>
  <c r="Z115" s="1"/>
  <c r="AC114"/>
  <c r="AF114" s="1"/>
  <c r="AQ115"/>
  <c r="AY114"/>
  <c r="BB114" s="1"/>
  <c r="AW115"/>
  <c r="AC85"/>
  <c r="AF85" s="1"/>
  <c r="AY113"/>
  <c r="BB113" s="1"/>
  <c r="CA113" s="1"/>
  <c r="AW85"/>
  <c r="AV85" s="1"/>
  <c r="AY84"/>
  <c r="BB84" s="1"/>
  <c r="AL85"/>
  <c r="AK85" s="1"/>
  <c r="AN84"/>
  <c r="AQ84" s="1"/>
  <c r="CA84" l="1"/>
  <c r="AV115"/>
  <c r="AY115" s="1"/>
  <c r="BB115" s="1"/>
  <c r="CA114"/>
  <c r="BZ85"/>
  <c r="AC86"/>
  <c r="AF86" s="1"/>
  <c r="AF87" s="1"/>
  <c r="F7" i="9" s="1"/>
  <c r="AQ117" i="17"/>
  <c r="J8" i="9" s="1"/>
  <c r="AN85" i="17"/>
  <c r="AQ85" s="1"/>
  <c r="AL86"/>
  <c r="AK86" s="1"/>
  <c r="AW86"/>
  <c r="AV86" s="1"/>
  <c r="AW116"/>
  <c r="AA116"/>
  <c r="AY85"/>
  <c r="BB85" s="1"/>
  <c r="CC84"/>
  <c r="CA85" l="1"/>
  <c r="CC85" s="1"/>
  <c r="BZ115"/>
  <c r="BZ116"/>
  <c r="BZ86"/>
  <c r="AN86"/>
  <c r="AQ86" s="1"/>
  <c r="AQ87" s="1"/>
  <c r="F8" i="9" s="1"/>
  <c r="AY86" i="17"/>
  <c r="BB86" s="1"/>
  <c r="AC116"/>
  <c r="AF116" s="1"/>
  <c r="AC115"/>
  <c r="CA86" l="1"/>
  <c r="CA87" s="1"/>
  <c r="CB88" s="1"/>
  <c r="BB87"/>
  <c r="F9" i="9" s="1"/>
  <c r="F20" s="1"/>
  <c r="AY116" i="17"/>
  <c r="BB116" s="1"/>
  <c r="CA116" s="1"/>
  <c r="CA117" s="1"/>
  <c r="AF115"/>
  <c r="CA115" s="1"/>
  <c r="CB115" l="1"/>
  <c r="CC86"/>
  <c r="AF117"/>
  <c r="BB117"/>
  <c r="BZ117" l="1"/>
  <c r="CB116"/>
  <c r="CE19" s="1"/>
  <c r="J9" i="9"/>
  <c r="J7"/>
  <c r="J20" l="1"/>
  <c r="BZ118" i="17"/>
  <c r="AZ142" l="1"/>
  <c r="BM142"/>
  <c r="BM143" l="1"/>
  <c r="K10" i="9" s="1"/>
  <c r="L10" s="1"/>
  <c r="N10" s="1"/>
  <c r="AO142" i="17"/>
  <c r="BB142"/>
  <c r="BB143" s="1"/>
  <c r="BM144" l="1"/>
  <c r="BM145" s="1"/>
  <c r="AD142"/>
  <c r="AQ142"/>
  <c r="AQ143" s="1"/>
  <c r="K9" i="9"/>
  <c r="L9" s="1"/>
  <c r="N9" s="1"/>
  <c r="BB144" i="17"/>
  <c r="BB145" s="1"/>
  <c r="BB146" s="1"/>
  <c r="BM146" l="1"/>
  <c r="AQ144"/>
  <c r="AQ145" s="1"/>
  <c r="K8" i="9"/>
  <c r="L8" s="1"/>
  <c r="N8" s="1"/>
  <c r="H142" i="17"/>
  <c r="J142" s="1"/>
  <c r="J143" s="1"/>
  <c r="AF142"/>
  <c r="AT20"/>
  <c r="AI20" s="1"/>
  <c r="X20" s="1"/>
  <c r="M20" s="1"/>
  <c r="B20" s="1"/>
  <c r="AF143" l="1"/>
  <c r="K7" i="9" s="1"/>
  <c r="L7" s="1"/>
  <c r="N7" s="1"/>
  <c r="CA142" i="17"/>
  <c r="CD142" s="1"/>
  <c r="K5" i="9"/>
  <c r="J144" i="17"/>
  <c r="J145" s="1"/>
  <c r="J146" s="1"/>
  <c r="AQ146"/>
  <c r="AF144" l="1"/>
  <c r="AF145" s="1"/>
  <c r="CA143"/>
  <c r="CE122"/>
  <c r="CE124" s="1"/>
  <c r="K20" i="9"/>
  <c r="L5"/>
  <c r="AF146" i="17" l="1"/>
  <c r="BY150" s="1"/>
  <c r="BX152" s="1"/>
  <c r="BY146"/>
  <c r="CA144"/>
  <c r="CA145" s="1"/>
  <c r="CA147"/>
  <c r="N5" i="9"/>
  <c r="N12" s="1"/>
  <c r="N19" s="1"/>
  <c r="S5"/>
  <c r="S6"/>
  <c r="S9"/>
  <c r="S8"/>
  <c r="S7"/>
  <c r="S13" l="1"/>
</calcChain>
</file>

<file path=xl/sharedStrings.xml><?xml version="1.0" encoding="utf-8"?>
<sst xmlns="http://schemas.openxmlformats.org/spreadsheetml/2006/main" count="817" uniqueCount="236">
  <si>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</si>
  <si>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</si>
  <si>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</si>
  <si>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</si>
  <si>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</si>
  <si>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</si>
  <si>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</si>
  <si>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</si>
  <si>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</si>
  <si>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</si>
  <si>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</si>
  <si>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</si>
  <si>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</si>
  <si>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</si>
  <si>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Водоотведение</t>
  </si>
  <si>
    <t>Электроэнергия 1</t>
  </si>
  <si>
    <t>Проведение текущего ремонта</t>
  </si>
  <si>
    <t>Вывоз ТБО</t>
  </si>
  <si>
    <t>Показатель объема</t>
  </si>
  <si>
    <t>4. Услуги связи</t>
  </si>
  <si>
    <t>Абонентская связь</t>
  </si>
  <si>
    <t>Временные характеристики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</si>
  <si>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</si>
  <si>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</si>
  <si>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</si>
  <si>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</si>
  <si>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</si>
  <si>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</si>
  <si>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</si>
  <si>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</si>
  <si>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</si>
  <si>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</si>
  <si>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</si>
  <si>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</si>
  <si>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</si>
  <si>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</si>
  <si>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</si>
  <si>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</si>
  <si>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</si>
  <si>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</si>
  <si>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</si>
  <si>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</si>
  <si>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t>кВт час.</t>
  </si>
  <si>
    <t>Ккал</t>
  </si>
  <si>
    <t>Директор</t>
  </si>
  <si>
    <t>Зам.директора</t>
  </si>
  <si>
    <t>Рабочий по обслуживанию и ремонту зданий</t>
  </si>
  <si>
    <t>сумма в год</t>
  </si>
  <si>
    <t>договор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</si>
  <si>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</si>
  <si>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</si>
  <si>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</si>
  <si>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</si>
  <si>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</si>
  <si>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</si>
  <si>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</si>
  <si>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</si>
  <si>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</si>
  <si>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</si>
  <si>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</si>
  <si>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</si>
  <si>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</si>
  <si>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</si>
  <si>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</si>
  <si>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</si>
  <si>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</si>
  <si>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</si>
  <si>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</si>
  <si>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</si>
  <si>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</si>
  <si>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</si>
  <si>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Педагог-психолог</t>
  </si>
  <si>
    <t>Педагог-организатор</t>
  </si>
  <si>
    <t>Педагог дополнительного образования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</si>
  <si>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</si>
  <si>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</si>
  <si>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</si>
  <si>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</si>
  <si>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</si>
  <si>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</si>
  <si>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</si>
  <si>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</si>
  <si>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</si>
  <si>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</si>
  <si>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</si>
  <si>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</si>
  <si>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Набор фломастеров</t>
  </si>
  <si>
    <t>Клей канцелярский</t>
  </si>
  <si>
    <t>картридж</t>
  </si>
  <si>
    <t>тонер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</si>
  <si>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</si>
  <si>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</si>
  <si>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</si>
  <si>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</si>
  <si>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</si>
  <si>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Стоимость 1ч.-часа ресурса, руб</t>
  </si>
  <si>
    <t>Норма шт.единиц</t>
  </si>
  <si>
    <t>ремонт и обслуживание оргтехники</t>
  </si>
  <si>
    <t>командировочные расходы педработников</t>
  </si>
  <si>
    <t>Интернет (компьютерный класс)</t>
  </si>
  <si>
    <t>Участие воспитанников в различных мероприятиях за пределами района (проезд, проживание, питание)</t>
  </si>
  <si>
    <t>Питание участников мероприятий (олимпиады, конкурсы)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</si>
  <si>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</si>
  <si>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</si>
  <si>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</si>
  <si>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</si>
  <si>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</si>
  <si>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Дератизация и дезинфекция</t>
  </si>
  <si>
    <t>Медикаменты</t>
  </si>
  <si>
    <t>Демеркуризация отработанных ламп</t>
  </si>
  <si>
    <t>Налоги, госпошлина</t>
  </si>
  <si>
    <t>пособие по уходу за ребенком до 3-х лет</t>
  </si>
  <si>
    <t>Обслуживание тревожной кнопки</t>
  </si>
  <si>
    <t>Медосмотр административного персонала</t>
  </si>
  <si>
    <t>Хоз.товары (дезинфицирующие, моющие средства)</t>
  </si>
  <si>
    <t>Наименованиеимуниципальной услуги</t>
  </si>
  <si>
    <t>Расчет произведен на основе суммарного количества человеко-часов и количества посетителей (данные управленческой отчетности)</t>
  </si>
  <si>
    <t>Расчет базового норматива затрат на оказание услуги "Реализация дополнительных общеразвивающих программ"</t>
  </si>
  <si>
    <t>Учитель</t>
  </si>
  <si>
    <t>Учитель-логопед</t>
  </si>
  <si>
    <t>Социальный педагог</t>
  </si>
  <si>
    <t>Набор  для маркерной доски (маркеры, губка, спрей, магниты)</t>
  </si>
  <si>
    <t>Набор файлов</t>
  </si>
  <si>
    <t>Материалы для уроков ОБЖ</t>
  </si>
  <si>
    <t>сумма договора в год</t>
  </si>
  <si>
    <t>кол-во ед.оргтехники</t>
  </si>
  <si>
    <t>Воспитатель группы продленного дня</t>
  </si>
  <si>
    <t>Преподаватель обеспечения жизнедеятельности</t>
  </si>
  <si>
    <t>Секретарь учебной части</t>
  </si>
  <si>
    <t>Заведующий библиотекой</t>
  </si>
  <si>
    <t>Лаборант</t>
  </si>
  <si>
    <t>Сторож</t>
  </si>
  <si>
    <t>ГПД</t>
  </si>
  <si>
    <t>командировочные расходы административного персонала</t>
  </si>
  <si>
    <t>ДОП</t>
  </si>
  <si>
    <t>Материалы для занятий</t>
  </si>
  <si>
    <t>групп</t>
  </si>
  <si>
    <t>ОВЗ</t>
  </si>
  <si>
    <t>шт</t>
  </si>
  <si>
    <t>набор</t>
  </si>
  <si>
    <t>Поверка тепловодосчетчиков</t>
  </si>
  <si>
    <t>Годовое техобслуживание узлов учета тепло-водоснабжения (ООО Теплоучет)</t>
  </si>
  <si>
    <t>Мягкий инвентарь  (постельное, подушки)</t>
  </si>
  <si>
    <t>Медосмотр обслуживающего персонала</t>
  </si>
  <si>
    <t>Обучение электро-теплотехнического персонала</t>
  </si>
  <si>
    <t>Услуги Центра гигины и эпидемиологии</t>
  </si>
  <si>
    <t>Проведение испытаний устройст заземления и изоляции электросетей</t>
  </si>
  <si>
    <t>Обслуживание системы наружного видеонаблюдения</t>
  </si>
  <si>
    <t>Организация питания воспитанников</t>
  </si>
  <si>
    <t>Прочие услуги</t>
  </si>
  <si>
    <t>Обслуживание систем имущества (промывка и опрессовка систем отопления, обслуживание приборов учета,  аварийнор-диспетчерское обслуживание</t>
  </si>
  <si>
    <t>мест</t>
  </si>
  <si>
    <t xml:space="preserve">бюджет </t>
  </si>
  <si>
    <t>НАЧ</t>
  </si>
  <si>
    <t>ОСН</t>
  </si>
  <si>
    <t>СРЕД</t>
  </si>
  <si>
    <t>На дому</t>
  </si>
  <si>
    <r>
      <t>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</si>
  <si>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Расчет базового норматива затрат на оказание услуги "Присмотр и уход"</t>
  </si>
  <si>
    <t>Расчет базового норматива затрат на оказание услуги "Реализация основных общеобразовательных программ начального общего образования"</t>
  </si>
  <si>
    <t>Расчет базового норматива затрат на оказание услуги "Реализация основных общеобразовательных программ основного общего образования"</t>
  </si>
  <si>
    <t>Расчет базового норматива затрат на оказание услуги "Реализация основных общеобразовательных программ среднего общего образования"</t>
  </si>
  <si>
    <t>Расчет базового норматива затрат на оказание услуги " Реализация  основных общеобразовательных программ начального, основного общего образования"</t>
  </si>
  <si>
    <t>Расчет базового норматива затрат на оказание услуги "Реализация основных общеобразовательных программ начального, основного общего образования"</t>
  </si>
  <si>
    <t xml:space="preserve">Численность </t>
  </si>
  <si>
    <t xml:space="preserve">Расчетный объем финансирования </t>
  </si>
  <si>
    <t>14=13*12</t>
  </si>
  <si>
    <t xml:space="preserve">ИТОГО: </t>
  </si>
  <si>
    <t xml:space="preserve">                Внебюджет</t>
  </si>
  <si>
    <t>Утвержденный объем финансирования (611)</t>
  </si>
  <si>
    <t xml:space="preserve">Количество потребителей </t>
  </si>
  <si>
    <t xml:space="preserve">Количество человеко-часов </t>
  </si>
  <si>
    <t>Количество потребителей</t>
  </si>
  <si>
    <t>ставки</t>
  </si>
  <si>
    <t>Вахтер</t>
  </si>
  <si>
    <t>Учитель-дифектолог</t>
  </si>
  <si>
    <t>0703          7564</t>
  </si>
  <si>
    <t>прочие транспортные расходы (сдача отчетов, доставка документоов)</t>
  </si>
  <si>
    <t>ТКО</t>
  </si>
  <si>
    <t>Испытание диэлектрических бот и перчаток</t>
  </si>
  <si>
    <t>Замена технического паспорта</t>
  </si>
  <si>
    <t>Услуги Семис</t>
  </si>
  <si>
    <t>ВНЕБЮДЖЕТ</t>
  </si>
  <si>
    <t>Присмотр и уход (группы продленного дня)</t>
  </si>
  <si>
    <t xml:space="preserve">Реализация дополнительных общеразвивающих программ 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</si>
  <si>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</si>
  <si>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</si>
  <si>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</si>
  <si>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(форма очная, адаптированная образовательная программа)</t>
  </si>
  <si>
    <t>Реализация основных общеобразовательных программ (форма обучения на дому, адаптированная образовательная программа)</t>
  </si>
  <si>
    <t>Обеспечение доставки учащихся для проведения ЕГЭ</t>
  </si>
  <si>
    <t>з/п</t>
  </si>
  <si>
    <t>прочие выплаты</t>
  </si>
  <si>
    <t>ком-ки</t>
  </si>
  <si>
    <t>связь</t>
  </si>
  <si>
    <t>транспорт</t>
  </si>
  <si>
    <t>коммуналка</t>
  </si>
  <si>
    <t>сод.им-ва</t>
  </si>
  <si>
    <t>прочие услуги</t>
  </si>
  <si>
    <t>прочие расходы</t>
  </si>
  <si>
    <t>основные расходы</t>
  </si>
  <si>
    <t>мат.запасы</t>
  </si>
  <si>
    <t>школа</t>
  </si>
  <si>
    <t>расчет ДОП:</t>
  </si>
  <si>
    <t>уч-ся</t>
  </si>
  <si>
    <t>недель</t>
  </si>
  <si>
    <t>часов на ставку</t>
  </si>
  <si>
    <t>ставок</t>
  </si>
  <si>
    <t>303*18*2,8*35/13</t>
  </si>
  <si>
    <t>АУП школа</t>
  </si>
  <si>
    <t>Пед шк.</t>
  </si>
  <si>
    <t>7564+7409</t>
  </si>
  <si>
    <t>Доска маркерная</t>
  </si>
  <si>
    <t>Мел</t>
  </si>
  <si>
    <t>упаковка</t>
  </si>
  <si>
    <t>медосмотр педработников</t>
  </si>
  <si>
    <t>Водоснабжение</t>
  </si>
  <si>
    <t>кол-во машин</t>
  </si>
  <si>
    <t>проверка</t>
  </si>
  <si>
    <t>Техническое обслуживание и регламентно-профилактический ремонт систем охранно-пожарной сигнализации</t>
  </si>
  <si>
    <t>Обслуживание охранной сигнализации</t>
  </si>
  <si>
    <t>Инструментальный контроль качества</t>
  </si>
  <si>
    <t>Аттестация условий оабочих мест</t>
  </si>
  <si>
    <t>Экспертиза огнезащитной обработки строительных конструкций и текстильных материалов</t>
  </si>
  <si>
    <t>212+226 АУП</t>
  </si>
  <si>
    <t>ГСМ</t>
  </si>
  <si>
    <t>Прочие материальные запасы</t>
  </si>
  <si>
    <t>340+учебники</t>
  </si>
  <si>
    <t>7564+7588</t>
  </si>
  <si>
    <t>226 АУП школа</t>
  </si>
  <si>
    <t>222 АУП</t>
  </si>
  <si>
    <t>Строительные материалы</t>
  </si>
  <si>
    <t>Тьютор</t>
  </si>
  <si>
    <t>Техник-программист</t>
  </si>
  <si>
    <r>
      <t xml:space="preserve">Свод нормативов затрат на выполнение  муниципального задания МБОУ "ССШ №2"                                                                             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>(к изменениям бюджетной росписи на 2021 г)</t>
    </r>
  </si>
  <si>
    <t>Муниципальное бюджетное общеобразовательное учреждение "Северо-Енисейская средняя школа № 2"</t>
  </si>
</sst>
</file>

<file path=xl/styles.xml><?xml version="1.0" encoding="utf-8"?>
<styleSheet xmlns="http://schemas.openxmlformats.org/spreadsheetml/2006/main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0.0000000"/>
    <numFmt numFmtId="169" formatCode="0.000000"/>
    <numFmt numFmtId="170" formatCode="0.000000000"/>
    <numFmt numFmtId="171" formatCode="0.00000000000"/>
    <numFmt numFmtId="172" formatCode="_-* #,##0.000000_р_._-;\-* #,##0.000000_р_._-;_-* &quot;-&quot;??_р_._-;_-@_-"/>
    <numFmt numFmtId="173" formatCode="#,##0.00_р_."/>
    <numFmt numFmtId="174" formatCode="#,##0.00000"/>
    <numFmt numFmtId="175" formatCode="_-* #,##0.00000\ _₽_-;\-* #,##0.00000\ _₽_-;_-* &quot;-&quot;?????\ _₽_-;_-@_-"/>
    <numFmt numFmtId="176" formatCode="_-* #,##0.00000_р_._-;\-* #,##0.00000_р_._-;_-* &quot;-&quot;??_р_._-;_-@_-"/>
    <numFmt numFmtId="177" formatCode="#,##0.000000"/>
    <numFmt numFmtId="178" formatCode="#,##0.000"/>
    <numFmt numFmtId="179" formatCode="#,##0.0000000"/>
    <numFmt numFmtId="180" formatCode="#,##0.00000000"/>
    <numFmt numFmtId="181" formatCode="#,##0.000000000"/>
    <numFmt numFmtId="183" formatCode="_-* #,##0.000000000_р_._-;\-* #,##0.000000000_р_._-;_-* &quot;-&quot;??_р_._-;_-@_-"/>
    <numFmt numFmtId="184" formatCode="_-* #,##0.000\ _₽_-;\-* #,##0.000\ _₽_-;_-* &quot;-&quot;???\ _₽_-;_-@_-"/>
    <numFmt numFmtId="188" formatCode="_-* #,##0.0000000000_р_._-;\-* #,##0.00000000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3" fillId="0" borderId="0"/>
    <xf numFmtId="0" fontId="8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0" fontId="26" fillId="0" borderId="0"/>
  </cellStyleXfs>
  <cellXfs count="698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2" fontId="6" fillId="3" borderId="1" xfId="0" applyNumberFormat="1" applyFont="1" applyFill="1" applyBorder="1"/>
    <xf numFmtId="2" fontId="11" fillId="3" borderId="1" xfId="0" applyNumberFormat="1" applyFont="1" applyFill="1" applyBorder="1" applyAlignment="1"/>
    <xf numFmtId="2" fontId="11" fillId="3" borderId="1" xfId="0" applyNumberFormat="1" applyFont="1" applyFill="1" applyBorder="1"/>
    <xf numFmtId="0" fontId="15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2" fontId="10" fillId="3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0" fontId="18" fillId="0" borderId="0" xfId="0" applyFont="1"/>
    <xf numFmtId="0" fontId="7" fillId="2" borderId="0" xfId="0" applyFont="1" applyFill="1"/>
    <xf numFmtId="2" fontId="9" fillId="5" borderId="1" xfId="0" applyNumberFormat="1" applyFont="1" applyFill="1" applyBorder="1" applyAlignment="1">
      <alignment horizontal="center"/>
    </xf>
    <xf numFmtId="164" fontId="7" fillId="0" borderId="0" xfId="23" applyFont="1"/>
    <xf numFmtId="164" fontId="1" fillId="0" borderId="0" xfId="23" applyFont="1"/>
    <xf numFmtId="167" fontId="7" fillId="3" borderId="1" xfId="0" applyNumberFormat="1" applyFont="1" applyFill="1" applyBorder="1"/>
    <xf numFmtId="0" fontId="10" fillId="0" borderId="0" xfId="0" applyFont="1" applyBorder="1" applyAlignment="1">
      <alignment horizontal="left"/>
    </xf>
    <xf numFmtId="0" fontId="7" fillId="0" borderId="0" xfId="0" applyFont="1" applyBorder="1"/>
    <xf numFmtId="164" fontId="7" fillId="0" borderId="0" xfId="0" applyNumberFormat="1" applyFont="1"/>
    <xf numFmtId="0" fontId="6" fillId="0" borderId="13" xfId="0" applyFont="1" applyBorder="1" applyAlignment="1">
      <alignment horizontal="center"/>
    </xf>
    <xf numFmtId="164" fontId="1" fillId="0" borderId="0" xfId="0" applyNumberFormat="1" applyFont="1"/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1" fillId="0" borderId="0" xfId="0" applyFont="1" applyFill="1"/>
    <xf numFmtId="2" fontId="6" fillId="0" borderId="13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0" fontId="11" fillId="4" borderId="0" xfId="0" applyFont="1" applyFill="1" applyBorder="1" applyAlignment="1">
      <alignment horizontal="left" wrapText="1"/>
    </xf>
    <xf numFmtId="164" fontId="7" fillId="5" borderId="0" xfId="23" applyFont="1" applyFill="1"/>
    <xf numFmtId="2" fontId="7" fillId="0" borderId="0" xfId="0" applyNumberFormat="1" applyFont="1"/>
    <xf numFmtId="0" fontId="7" fillId="0" borderId="0" xfId="0" applyFont="1" applyFill="1"/>
    <xf numFmtId="172" fontId="7" fillId="0" borderId="0" xfId="0" applyNumberFormat="1" applyFont="1"/>
    <xf numFmtId="0" fontId="6" fillId="0" borderId="0" xfId="0" applyFont="1" applyBorder="1" applyAlignment="1">
      <alignment horizontal="left" wrapText="1"/>
    </xf>
    <xf numFmtId="0" fontId="6" fillId="0" borderId="13" xfId="0" applyFont="1" applyBorder="1" applyAlignment="1">
      <alignment wrapText="1"/>
    </xf>
    <xf numFmtId="164" fontId="7" fillId="0" borderId="0" xfId="23" applyFont="1" applyAlignment="1">
      <alignment horizontal="right"/>
    </xf>
    <xf numFmtId="164" fontId="7" fillId="0" borderId="0" xfId="0" applyNumberFormat="1" applyFont="1" applyAlignment="1">
      <alignment horizontal="right"/>
    </xf>
    <xf numFmtId="173" fontId="21" fillId="0" borderId="0" xfId="0" applyNumberFormat="1" applyFont="1"/>
    <xf numFmtId="4" fontId="7" fillId="0" borderId="0" xfId="0" applyNumberFormat="1" applyFont="1"/>
    <xf numFmtId="0" fontId="21" fillId="0" borderId="17" xfId="0" applyFont="1" applyBorder="1"/>
    <xf numFmtId="0" fontId="7" fillId="0" borderId="0" xfId="0" applyFont="1" applyFill="1" applyBorder="1"/>
    <xf numFmtId="164" fontId="7" fillId="0" borderId="0" xfId="0" applyNumberFormat="1" applyFont="1" applyFill="1"/>
    <xf numFmtId="0" fontId="18" fillId="0" borderId="0" xfId="0" applyFont="1" applyFill="1"/>
    <xf numFmtId="0" fontId="1" fillId="0" borderId="13" xfId="0" applyFont="1" applyFill="1" applyBorder="1"/>
    <xf numFmtId="165" fontId="6" fillId="0" borderId="13" xfId="0" applyNumberFormat="1" applyFont="1" applyFill="1" applyBorder="1"/>
    <xf numFmtId="165" fontId="6" fillId="0" borderId="18" xfId="0" applyNumberFormat="1" applyFont="1" applyFill="1" applyBorder="1"/>
    <xf numFmtId="0" fontId="1" fillId="0" borderId="18" xfId="0" applyFont="1" applyFill="1" applyBorder="1"/>
    <xf numFmtId="166" fontId="6" fillId="0" borderId="18" xfId="0" applyNumberFormat="1" applyFont="1" applyFill="1" applyBorder="1"/>
    <xf numFmtId="43" fontId="7" fillId="0" borderId="0" xfId="0" applyNumberFormat="1" applyFont="1"/>
    <xf numFmtId="167" fontId="6" fillId="0" borderId="0" xfId="0" applyNumberFormat="1" applyFont="1" applyBorder="1"/>
    <xf numFmtId="0" fontId="6" fillId="0" borderId="0" xfId="0" applyFont="1"/>
    <xf numFmtId="0" fontId="7" fillId="0" borderId="0" xfId="0" applyFont="1"/>
    <xf numFmtId="0" fontId="10" fillId="0" borderId="0" xfId="0" applyFont="1" applyBorder="1" applyAlignment="1">
      <alignment horizontal="left"/>
    </xf>
    <xf numFmtId="164" fontId="7" fillId="0" borderId="0" xfId="0" applyNumberFormat="1" applyFont="1"/>
    <xf numFmtId="0" fontId="11" fillId="0" borderId="0" xfId="0" applyFont="1" applyBorder="1" applyAlignment="1">
      <alignment horizontal="left" wrapText="1"/>
    </xf>
    <xf numFmtId="0" fontId="6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2" fontId="9" fillId="5" borderId="18" xfId="0" applyNumberFormat="1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169" fontId="7" fillId="0" borderId="1" xfId="0" applyNumberFormat="1" applyFont="1" applyFill="1" applyBorder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/>
    <xf numFmtId="167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167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/>
    <xf numFmtId="167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167" fontId="2" fillId="0" borderId="13" xfId="0" applyNumberFormat="1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10" borderId="1" xfId="0" applyFont="1" applyFill="1" applyBorder="1" applyAlignment="1">
      <alignment wrapText="1"/>
    </xf>
    <xf numFmtId="2" fontId="10" fillId="10" borderId="1" xfId="0" applyNumberFormat="1" applyFont="1" applyFill="1" applyBorder="1"/>
    <xf numFmtId="167" fontId="7" fillId="10" borderId="1" xfId="0" applyNumberFormat="1" applyFont="1" applyFill="1" applyBorder="1"/>
    <xf numFmtId="2" fontId="10" fillId="0" borderId="26" xfId="0" applyNumberFormat="1" applyFont="1" applyFill="1" applyBorder="1"/>
    <xf numFmtId="0" fontId="17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9" fontId="7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right" wrapText="1"/>
    </xf>
    <xf numFmtId="0" fontId="7" fillId="11" borderId="18" xfId="0" applyFont="1" applyFill="1" applyBorder="1" applyAlignment="1">
      <alignment horizontal="justify" vertical="top" wrapText="1"/>
    </xf>
    <xf numFmtId="0" fontId="7" fillId="10" borderId="18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2" fontId="10" fillId="10" borderId="26" xfId="0" applyNumberFormat="1" applyFont="1" applyFill="1" applyBorder="1"/>
    <xf numFmtId="0" fontId="6" fillId="10" borderId="1" xfId="0" applyFont="1" applyFill="1" applyBorder="1"/>
    <xf numFmtId="2" fontId="6" fillId="10" borderId="1" xfId="0" applyNumberFormat="1" applyFont="1" applyFill="1" applyBorder="1"/>
    <xf numFmtId="2" fontId="11" fillId="10" borderId="1" xfId="0" applyNumberFormat="1" applyFont="1" applyFill="1" applyBorder="1" applyAlignment="1"/>
    <xf numFmtId="167" fontId="6" fillId="0" borderId="1" xfId="0" applyNumberFormat="1" applyFont="1" applyFill="1" applyBorder="1" applyAlignment="1">
      <alignment horizontal="right"/>
    </xf>
    <xf numFmtId="0" fontId="6" fillId="10" borderId="1" xfId="0" applyFont="1" applyFill="1" applyBorder="1" applyAlignment="1">
      <alignment wrapText="1"/>
    </xf>
    <xf numFmtId="2" fontId="11" fillId="10" borderId="1" xfId="0" applyNumberFormat="1" applyFont="1" applyFill="1" applyBorder="1"/>
    <xf numFmtId="2" fontId="6" fillId="10" borderId="1" xfId="0" applyNumberFormat="1" applyFont="1" applyFill="1" applyBorder="1" applyAlignment="1">
      <alignment wrapText="1"/>
    </xf>
    <xf numFmtId="0" fontId="12" fillId="10" borderId="7" xfId="1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Fill="1" applyBorder="1" applyAlignment="1">
      <alignment horizontal="right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wrapText="1"/>
    </xf>
    <xf numFmtId="2" fontId="10" fillId="12" borderId="1" xfId="0" applyNumberFormat="1" applyFont="1" applyFill="1" applyBorder="1"/>
    <xf numFmtId="167" fontId="7" fillId="12" borderId="1" xfId="0" applyNumberFormat="1" applyFont="1" applyFill="1" applyBorder="1"/>
    <xf numFmtId="0" fontId="6" fillId="12" borderId="1" xfId="0" applyFont="1" applyFill="1" applyBorder="1"/>
    <xf numFmtId="2" fontId="6" fillId="12" borderId="1" xfId="0" applyNumberFormat="1" applyFont="1" applyFill="1" applyBorder="1"/>
    <xf numFmtId="2" fontId="11" fillId="12" borderId="1" xfId="0" applyNumberFormat="1" applyFont="1" applyFill="1" applyBorder="1" applyAlignment="1"/>
    <xf numFmtId="0" fontId="7" fillId="12" borderId="18" xfId="0" applyFont="1" applyFill="1" applyBorder="1" applyAlignment="1">
      <alignment horizontal="justify" vertical="top" wrapText="1"/>
    </xf>
    <xf numFmtId="0" fontId="6" fillId="12" borderId="1" xfId="0" applyFont="1" applyFill="1" applyBorder="1" applyAlignment="1">
      <alignment wrapText="1"/>
    </xf>
    <xf numFmtId="2" fontId="6" fillId="12" borderId="13" xfId="0" applyNumberFormat="1" applyFont="1" applyFill="1" applyBorder="1"/>
    <xf numFmtId="2" fontId="11" fillId="12" borderId="1" xfId="0" applyNumberFormat="1" applyFont="1" applyFill="1" applyBorder="1"/>
    <xf numFmtId="2" fontId="6" fillId="12" borderId="1" xfId="0" applyNumberFormat="1" applyFont="1" applyFill="1" applyBorder="1" applyAlignment="1">
      <alignment wrapText="1"/>
    </xf>
    <xf numFmtId="0" fontId="12" fillId="12" borderId="7" xfId="1" applyFont="1" applyFill="1" applyBorder="1" applyAlignment="1" applyProtection="1">
      <alignment horizontal="left" vertical="center" wrapText="1"/>
      <protection locked="0"/>
    </xf>
    <xf numFmtId="0" fontId="6" fillId="0" borderId="27" xfId="0" applyFont="1" applyBorder="1" applyAlignment="1">
      <alignment horizontal="center"/>
    </xf>
    <xf numFmtId="0" fontId="7" fillId="3" borderId="18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12" fillId="3" borderId="7" xfId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right" wrapText="1"/>
    </xf>
    <xf numFmtId="166" fontId="6" fillId="0" borderId="1" xfId="0" applyNumberFormat="1" applyFont="1" applyFill="1" applyBorder="1" applyAlignment="1">
      <alignment horizontal="right" wrapText="1"/>
    </xf>
    <xf numFmtId="0" fontId="7" fillId="11" borderId="1" xfId="0" applyFont="1" applyFill="1" applyBorder="1" applyAlignment="1">
      <alignment wrapText="1"/>
    </xf>
    <xf numFmtId="2" fontId="7" fillId="11" borderId="1" xfId="0" applyNumberFormat="1" applyFont="1" applyFill="1" applyBorder="1"/>
    <xf numFmtId="2" fontId="10" fillId="11" borderId="1" xfId="0" applyNumberFormat="1" applyFont="1" applyFill="1" applyBorder="1"/>
    <xf numFmtId="167" fontId="7" fillId="11" borderId="1" xfId="0" applyNumberFormat="1" applyFont="1" applyFill="1" applyBorder="1"/>
    <xf numFmtId="0" fontId="6" fillId="11" borderId="1" xfId="0" applyFont="1" applyFill="1" applyBorder="1"/>
    <xf numFmtId="2" fontId="6" fillId="11" borderId="1" xfId="0" applyNumberFormat="1" applyFont="1" applyFill="1" applyBorder="1"/>
    <xf numFmtId="2" fontId="11" fillId="11" borderId="1" xfId="0" applyNumberFormat="1" applyFont="1" applyFill="1" applyBorder="1" applyAlignment="1"/>
    <xf numFmtId="0" fontId="6" fillId="11" borderId="1" xfId="0" applyFont="1" applyFill="1" applyBorder="1" applyAlignment="1">
      <alignment wrapText="1"/>
    </xf>
    <xf numFmtId="2" fontId="11" fillId="11" borderId="1" xfId="0" applyNumberFormat="1" applyFont="1" applyFill="1" applyBorder="1"/>
    <xf numFmtId="2" fontId="6" fillId="11" borderId="1" xfId="0" applyNumberFormat="1" applyFont="1" applyFill="1" applyBorder="1" applyAlignment="1">
      <alignment wrapText="1"/>
    </xf>
    <xf numFmtId="0" fontId="12" fillId="11" borderId="7" xfId="1" applyFont="1" applyFill="1" applyBorder="1" applyAlignment="1" applyProtection="1">
      <alignment horizontal="left" vertical="center" wrapText="1"/>
      <protection locked="0"/>
    </xf>
    <xf numFmtId="2" fontId="10" fillId="11" borderId="26" xfId="0" applyNumberFormat="1" applyFont="1" applyFill="1" applyBorder="1"/>
    <xf numFmtId="167" fontId="2" fillId="0" borderId="18" xfId="0" applyNumberFormat="1" applyFont="1" applyFill="1" applyBorder="1" applyAlignment="1">
      <alignment horizontal="right" wrapText="1"/>
    </xf>
    <xf numFmtId="0" fontId="6" fillId="0" borderId="23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right"/>
    </xf>
    <xf numFmtId="0" fontId="6" fillId="0" borderId="23" xfId="0" applyFont="1" applyBorder="1" applyAlignment="1">
      <alignment horizontal="center" wrapText="1"/>
    </xf>
    <xf numFmtId="0" fontId="6" fillId="0" borderId="23" xfId="0" applyFont="1" applyBorder="1" applyAlignment="1">
      <alignment horizontal="center"/>
    </xf>
    <xf numFmtId="0" fontId="2" fillId="0" borderId="23" xfId="0" applyFont="1" applyFill="1" applyBorder="1" applyAlignment="1">
      <alignment horizontal="right" wrapText="1"/>
    </xf>
    <xf numFmtId="0" fontId="6" fillId="0" borderId="27" xfId="0" applyFont="1" applyBorder="1" applyAlignment="1">
      <alignment horizontal="center" wrapText="1"/>
    </xf>
    <xf numFmtId="0" fontId="6" fillId="0" borderId="24" xfId="0" applyFont="1" applyFill="1" applyBorder="1" applyAlignment="1">
      <alignment horizontal="right"/>
    </xf>
    <xf numFmtId="169" fontId="7" fillId="0" borderId="24" xfId="0" applyNumberFormat="1" applyFont="1" applyFill="1" applyBorder="1" applyAlignment="1">
      <alignment horizontal="right"/>
    </xf>
    <xf numFmtId="0" fontId="7" fillId="0" borderId="24" xfId="0" applyFont="1" applyFill="1" applyBorder="1" applyAlignment="1">
      <alignment horizontal="right"/>
    </xf>
    <xf numFmtId="167" fontId="2" fillId="0" borderId="24" xfId="0" applyNumberFormat="1" applyFont="1" applyFill="1" applyBorder="1" applyAlignment="1">
      <alignment horizontal="right" wrapText="1"/>
    </xf>
    <xf numFmtId="0" fontId="1" fillId="0" borderId="24" xfId="0" applyFont="1" applyFill="1" applyBorder="1" applyAlignment="1">
      <alignment horizontal="right"/>
    </xf>
    <xf numFmtId="165" fontId="6" fillId="0" borderId="24" xfId="0" applyNumberFormat="1" applyFont="1" applyFill="1" applyBorder="1" applyAlignment="1">
      <alignment horizontal="right"/>
    </xf>
    <xf numFmtId="167" fontId="6" fillId="0" borderId="24" xfId="0" applyNumberFormat="1" applyFont="1" applyFill="1" applyBorder="1" applyAlignment="1">
      <alignment horizontal="right"/>
    </xf>
    <xf numFmtId="0" fontId="2" fillId="0" borderId="24" xfId="0" applyFont="1" applyFill="1" applyBorder="1" applyAlignment="1">
      <alignment horizontal="right" wrapText="1"/>
    </xf>
    <xf numFmtId="0" fontId="6" fillId="0" borderId="27" xfId="0" applyFont="1" applyFill="1" applyBorder="1" applyAlignment="1">
      <alignment horizontal="right"/>
    </xf>
    <xf numFmtId="166" fontId="6" fillId="0" borderId="24" xfId="0" applyNumberFormat="1" applyFont="1" applyFill="1" applyBorder="1" applyAlignment="1">
      <alignment horizontal="right"/>
    </xf>
    <xf numFmtId="0" fontId="6" fillId="0" borderId="24" xfId="0" applyFont="1" applyBorder="1" applyAlignment="1">
      <alignment wrapText="1"/>
    </xf>
    <xf numFmtId="0" fontId="2" fillId="0" borderId="27" xfId="0" applyFont="1" applyFill="1" applyBorder="1" applyAlignment="1">
      <alignment horizontal="right" wrapText="1"/>
    </xf>
    <xf numFmtId="0" fontId="7" fillId="12" borderId="18" xfId="0" applyFont="1" applyFill="1" applyBorder="1" applyAlignment="1">
      <alignment wrapText="1"/>
    </xf>
    <xf numFmtId="2" fontId="7" fillId="12" borderId="18" xfId="0" applyNumberFormat="1" applyFont="1" applyFill="1" applyBorder="1"/>
    <xf numFmtId="2" fontId="10" fillId="12" borderId="18" xfId="0" applyNumberFormat="1" applyFont="1" applyFill="1" applyBorder="1"/>
    <xf numFmtId="167" fontId="7" fillId="12" borderId="18" xfId="0" applyNumberFormat="1" applyFont="1" applyFill="1" applyBorder="1"/>
    <xf numFmtId="0" fontId="7" fillId="12" borderId="18" xfId="0" applyFont="1" applyFill="1" applyBorder="1"/>
    <xf numFmtId="2" fontId="10" fillId="12" borderId="18" xfId="0" applyNumberFormat="1" applyFont="1" applyFill="1" applyBorder="1" applyAlignment="1"/>
    <xf numFmtId="2" fontId="7" fillId="12" borderId="18" xfId="0" applyNumberFormat="1" applyFont="1" applyFill="1" applyBorder="1" applyAlignment="1">
      <alignment wrapText="1"/>
    </xf>
    <xf numFmtId="0" fontId="24" fillId="12" borderId="18" xfId="1" applyFont="1" applyFill="1" applyBorder="1" applyAlignment="1" applyProtection="1">
      <alignment horizontal="left" vertical="center" wrapText="1"/>
      <protection locked="0"/>
    </xf>
    <xf numFmtId="171" fontId="7" fillId="0" borderId="1" xfId="0" applyNumberFormat="1" applyFont="1" applyFill="1" applyBorder="1" applyAlignment="1">
      <alignment horizontal="right"/>
    </xf>
    <xf numFmtId="164" fontId="10" fillId="11" borderId="1" xfId="23" applyFont="1" applyFill="1" applyBorder="1"/>
    <xf numFmtId="0" fontId="7" fillId="11" borderId="13" xfId="0" applyFont="1" applyFill="1" applyBorder="1" applyAlignment="1">
      <alignment wrapText="1"/>
    </xf>
    <xf numFmtId="0" fontId="6" fillId="0" borderId="18" xfId="0" applyFont="1" applyFill="1" applyBorder="1" applyAlignment="1">
      <alignment horizontal="right"/>
    </xf>
    <xf numFmtId="0" fontId="2" fillId="0" borderId="18" xfId="0" applyFont="1" applyFill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0" fontId="7" fillId="11" borderId="1" xfId="0" applyFont="1" applyFill="1" applyBorder="1"/>
    <xf numFmtId="2" fontId="10" fillId="11" borderId="1" xfId="0" applyNumberFormat="1" applyFont="1" applyFill="1" applyBorder="1" applyAlignment="1"/>
    <xf numFmtId="0" fontId="24" fillId="11" borderId="20" xfId="1" applyFont="1" applyFill="1" applyBorder="1" applyAlignment="1" applyProtection="1">
      <alignment horizontal="left" vertical="center" wrapText="1"/>
      <protection locked="0"/>
    </xf>
    <xf numFmtId="0" fontId="24" fillId="11" borderId="21" xfId="1" applyFont="1" applyFill="1" applyBorder="1" applyAlignment="1" applyProtection="1">
      <alignment horizontal="left" vertical="center" wrapText="1"/>
      <protection locked="0"/>
    </xf>
    <xf numFmtId="0" fontId="24" fillId="11" borderId="1" xfId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21" fillId="0" borderId="0" xfId="0" applyFont="1" applyFill="1" applyBorder="1"/>
    <xf numFmtId="0" fontId="22" fillId="0" borderId="0" xfId="0" applyFont="1" applyFill="1" applyBorder="1"/>
    <xf numFmtId="4" fontId="7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3" fontId="7" fillId="0" borderId="0" xfId="0" applyNumberFormat="1" applyFont="1" applyBorder="1"/>
    <xf numFmtId="173" fontId="7" fillId="0" borderId="0" xfId="0" applyNumberFormat="1" applyFont="1" applyBorder="1"/>
    <xf numFmtId="164" fontId="7" fillId="0" borderId="0" xfId="0" applyNumberFormat="1" applyFont="1" applyBorder="1"/>
    <xf numFmtId="0" fontId="21" fillId="0" borderId="0" xfId="0" applyFont="1" applyBorder="1"/>
    <xf numFmtId="0" fontId="22" fillId="0" borderId="0" xfId="0" applyFont="1" applyBorder="1"/>
    <xf numFmtId="0" fontId="21" fillId="13" borderId="18" xfId="0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/>
    </xf>
    <xf numFmtId="164" fontId="22" fillId="4" borderId="0" xfId="23" applyFont="1" applyFill="1" applyBorder="1" applyAlignment="1">
      <alignment horizontal="center" vertical="top" wrapText="1"/>
    </xf>
    <xf numFmtId="164" fontId="22" fillId="0" borderId="0" xfId="23" applyFont="1"/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2" fontId="7" fillId="3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7" fillId="1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vertical="top"/>
    </xf>
    <xf numFmtId="167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2" fontId="7" fillId="10" borderId="1" xfId="0" applyNumberFormat="1" applyFont="1" applyFill="1" applyBorder="1" applyAlignment="1">
      <alignment vertical="top"/>
    </xf>
    <xf numFmtId="0" fontId="7" fillId="12" borderId="1" xfId="0" applyFont="1" applyFill="1" applyBorder="1" applyAlignment="1">
      <alignment vertical="top" wrapText="1"/>
    </xf>
    <xf numFmtId="2" fontId="7" fillId="12" borderId="1" xfId="0" applyNumberFormat="1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11" borderId="1" xfId="0" applyFont="1" applyFill="1" applyBorder="1" applyAlignment="1">
      <alignment vertical="top" wrapText="1"/>
    </xf>
    <xf numFmtId="2" fontId="7" fillId="11" borderId="1" xfId="0" applyNumberFormat="1" applyFont="1" applyFill="1" applyBorder="1" applyAlignment="1">
      <alignment vertical="top"/>
    </xf>
    <xf numFmtId="0" fontId="6" fillId="0" borderId="23" xfId="0" applyFont="1" applyFill="1" applyBorder="1" applyAlignment="1">
      <alignment horizontal="center" vertical="top"/>
    </xf>
    <xf numFmtId="0" fontId="7" fillId="12" borderId="18" xfId="0" applyFont="1" applyFill="1" applyBorder="1" applyAlignment="1">
      <alignment vertical="top" wrapText="1"/>
    </xf>
    <xf numFmtId="2" fontId="7" fillId="12" borderId="18" xfId="0" applyNumberFormat="1" applyFont="1" applyFill="1" applyBorder="1" applyAlignment="1">
      <alignment vertical="top"/>
    </xf>
    <xf numFmtId="170" fontId="7" fillId="0" borderId="1" xfId="0" applyNumberFormat="1" applyFont="1" applyFill="1" applyBorder="1" applyAlignment="1">
      <alignment horizontal="right" vertical="top"/>
    </xf>
    <xf numFmtId="0" fontId="7" fillId="11" borderId="4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164" fontId="7" fillId="0" borderId="0" xfId="23" applyFont="1" applyAlignment="1">
      <alignment vertical="top"/>
    </xf>
    <xf numFmtId="0" fontId="7" fillId="0" borderId="0" xfId="0" applyFont="1" applyFill="1" applyBorder="1" applyAlignment="1">
      <alignment vertical="top"/>
    </xf>
    <xf numFmtId="43" fontId="7" fillId="0" borderId="0" xfId="0" applyNumberFormat="1" applyFont="1" applyFill="1" applyBorder="1" applyAlignment="1">
      <alignment vertical="top"/>
    </xf>
    <xf numFmtId="43" fontId="6" fillId="0" borderId="1" xfId="0" applyNumberFormat="1" applyFont="1" applyFill="1" applyBorder="1" applyAlignment="1">
      <alignment horizontal="right" vertical="top"/>
    </xf>
    <xf numFmtId="0" fontId="24" fillId="11" borderId="18" xfId="1" applyFont="1" applyFill="1" applyBorder="1" applyAlignment="1" applyProtection="1">
      <alignment horizontal="left" vertical="center" wrapText="1"/>
      <protection locked="0"/>
    </xf>
    <xf numFmtId="2" fontId="6" fillId="12" borderId="18" xfId="0" applyNumberFormat="1" applyFont="1" applyFill="1" applyBorder="1"/>
    <xf numFmtId="0" fontId="6" fillId="0" borderId="18" xfId="0" applyFont="1" applyBorder="1" applyAlignment="1">
      <alignment horizontal="center" wrapText="1"/>
    </xf>
    <xf numFmtId="43" fontId="7" fillId="5" borderId="0" xfId="0" applyNumberFormat="1" applyFont="1" applyFill="1" applyAlignment="1">
      <alignment vertical="top"/>
    </xf>
    <xf numFmtId="43" fontId="7" fillId="4" borderId="0" xfId="0" applyNumberFormat="1" applyFont="1" applyFill="1" applyAlignment="1">
      <alignment vertical="top"/>
    </xf>
    <xf numFmtId="4" fontId="7" fillId="0" borderId="0" xfId="23" applyNumberFormat="1" applyFont="1"/>
    <xf numFmtId="4" fontId="7" fillId="8" borderId="0" xfId="0" applyNumberFormat="1" applyFont="1" applyFill="1"/>
    <xf numFmtId="174" fontId="7" fillId="0" borderId="0" xfId="0" applyNumberFormat="1" applyFont="1"/>
    <xf numFmtId="0" fontId="7" fillId="5" borderId="0" xfId="0" applyFont="1" applyFill="1" applyBorder="1" applyAlignment="1">
      <alignment vertical="top"/>
    </xf>
    <xf numFmtId="164" fontId="7" fillId="0" borderId="0" xfId="0" applyNumberFormat="1" applyFont="1" applyFill="1" applyBorder="1"/>
    <xf numFmtId="2" fontId="2" fillId="0" borderId="18" xfId="0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horizontal="center" wrapText="1"/>
    </xf>
    <xf numFmtId="0" fontId="1" fillId="0" borderId="28" xfId="0" applyFont="1" applyFill="1" applyBorder="1"/>
    <xf numFmtId="165" fontId="6" fillId="0" borderId="28" xfId="0" applyNumberFormat="1" applyFont="1" applyFill="1" applyBorder="1"/>
    <xf numFmtId="167" fontId="6" fillId="0" borderId="28" xfId="0" applyNumberFormat="1" applyFont="1" applyFill="1" applyBorder="1"/>
    <xf numFmtId="0" fontId="6" fillId="0" borderId="28" xfId="0" applyFont="1" applyBorder="1" applyAlignment="1">
      <alignment horizontal="center"/>
    </xf>
    <xf numFmtId="2" fontId="6" fillId="12" borderId="28" xfId="0" applyNumberFormat="1" applyFont="1" applyFill="1" applyBorder="1"/>
    <xf numFmtId="0" fontId="6" fillId="0" borderId="28" xfId="0" applyFont="1" applyBorder="1"/>
    <xf numFmtId="167" fontId="2" fillId="0" borderId="28" xfId="0" applyNumberFormat="1" applyFont="1" applyFill="1" applyBorder="1" applyAlignment="1">
      <alignment horizontal="right" wrapText="1"/>
    </xf>
    <xf numFmtId="0" fontId="7" fillId="11" borderId="28" xfId="0" applyFont="1" applyFill="1" applyBorder="1"/>
    <xf numFmtId="167" fontId="4" fillId="0" borderId="28" xfId="0" applyNumberFormat="1" applyFont="1" applyFill="1" applyBorder="1" applyAlignment="1">
      <alignment horizontal="right" wrapText="1"/>
    </xf>
    <xf numFmtId="0" fontId="7" fillId="0" borderId="28" xfId="0" applyFont="1" applyFill="1" applyBorder="1" applyAlignment="1">
      <alignment horizontal="center"/>
    </xf>
    <xf numFmtId="0" fontId="7" fillId="11" borderId="28" xfId="0" applyFont="1" applyFill="1" applyBorder="1" applyAlignment="1">
      <alignment vertical="top" wrapText="1"/>
    </xf>
    <xf numFmtId="4" fontId="7" fillId="0" borderId="0" xfId="0" applyNumberFormat="1" applyFont="1" applyFill="1"/>
    <xf numFmtId="4" fontId="21" fillId="0" borderId="0" xfId="0" applyNumberFormat="1" applyFont="1" applyFill="1"/>
    <xf numFmtId="4" fontId="22" fillId="0" borderId="0" xfId="0" applyNumberFormat="1" applyFont="1"/>
    <xf numFmtId="4" fontId="7" fillId="5" borderId="0" xfId="23" applyNumberFormat="1" applyFont="1" applyFill="1" applyAlignment="1">
      <alignment vertical="top"/>
    </xf>
    <xf numFmtId="4" fontId="22" fillId="2" borderId="0" xfId="0" applyNumberFormat="1" applyFont="1" applyFill="1"/>
    <xf numFmtId="4" fontId="7" fillId="0" borderId="0" xfId="0" applyNumberFormat="1" applyFont="1" applyAlignment="1">
      <alignment wrapText="1"/>
    </xf>
    <xf numFmtId="4" fontId="7" fillId="0" borderId="0" xfId="0" applyNumberFormat="1" applyFont="1" applyBorder="1"/>
    <xf numFmtId="4" fontId="22" fillId="0" borderId="0" xfId="23" applyNumberFormat="1" applyFont="1" applyFill="1" applyBorder="1" applyAlignment="1">
      <alignment vertical="top" wrapText="1"/>
    </xf>
    <xf numFmtId="4" fontId="7" fillId="7" borderId="0" xfId="0" applyNumberFormat="1" applyFont="1" applyFill="1" applyBorder="1"/>
    <xf numFmtId="164" fontId="7" fillId="7" borderId="0" xfId="23" applyFont="1" applyFill="1" applyAlignment="1">
      <alignment vertical="top"/>
    </xf>
    <xf numFmtId="4" fontId="7" fillId="7" borderId="0" xfId="0" applyNumberFormat="1" applyFont="1" applyFill="1"/>
    <xf numFmtId="164" fontId="7" fillId="7" borderId="0" xfId="23" applyFont="1" applyFill="1"/>
    <xf numFmtId="4" fontId="22" fillId="7" borderId="0" xfId="23" applyNumberFormat="1" applyFont="1" applyFill="1" applyBorder="1" applyAlignment="1">
      <alignment vertical="top" wrapText="1"/>
    </xf>
    <xf numFmtId="178" fontId="6" fillId="13" borderId="1" xfId="0" applyNumberFormat="1" applyFont="1" applyFill="1" applyBorder="1" applyAlignment="1">
      <alignment horizontal="center"/>
    </xf>
    <xf numFmtId="178" fontId="9" fillId="5" borderId="1" xfId="23" applyNumberFormat="1" applyFont="1" applyFill="1" applyBorder="1" applyAlignment="1">
      <alignment horizontal="center"/>
    </xf>
    <xf numFmtId="178" fontId="9" fillId="5" borderId="18" xfId="23" applyNumberFormat="1" applyFont="1" applyFill="1" applyBorder="1" applyAlignment="1">
      <alignment horizontal="center"/>
    </xf>
    <xf numFmtId="178" fontId="1" fillId="0" borderId="0" xfId="23" applyNumberFormat="1" applyFont="1"/>
    <xf numFmtId="178" fontId="22" fillId="0" borderId="0" xfId="23" applyNumberFormat="1" applyFont="1" applyAlignment="1"/>
    <xf numFmtId="178" fontId="22" fillId="0" borderId="0" xfId="23" applyNumberFormat="1" applyFont="1" applyAlignment="1">
      <alignment wrapText="1"/>
    </xf>
    <xf numFmtId="178" fontId="1" fillId="0" borderId="0" xfId="0" applyNumberFormat="1" applyFont="1"/>
    <xf numFmtId="178" fontId="21" fillId="13" borderId="18" xfId="0" applyNumberFormat="1" applyFont="1" applyFill="1" applyBorder="1" applyAlignment="1"/>
    <xf numFmtId="178" fontId="6" fillId="0" borderId="1" xfId="0" applyNumberFormat="1" applyFont="1" applyBorder="1" applyAlignment="1">
      <alignment wrapText="1"/>
    </xf>
    <xf numFmtId="178" fontId="9" fillId="0" borderId="18" xfId="0" applyNumberFormat="1" applyFont="1" applyBorder="1" applyAlignment="1">
      <alignment wrapText="1"/>
    </xf>
    <xf numFmtId="178" fontId="1" fillId="0" borderId="0" xfId="0" applyNumberFormat="1" applyFont="1" applyAlignment="1"/>
    <xf numFmtId="4" fontId="10" fillId="3" borderId="1" xfId="0" applyNumberFormat="1" applyFont="1" applyFill="1" applyBorder="1"/>
    <xf numFmtId="4" fontId="10" fillId="10" borderId="1" xfId="0" applyNumberFormat="1" applyFont="1" applyFill="1" applyBorder="1"/>
    <xf numFmtId="4" fontId="10" fillId="12" borderId="1" xfId="0" applyNumberFormat="1" applyFont="1" applyFill="1" applyBorder="1"/>
    <xf numFmtId="4" fontId="10" fillId="11" borderId="1" xfId="0" applyNumberFormat="1" applyFont="1" applyFill="1" applyBorder="1"/>
    <xf numFmtId="4" fontId="10" fillId="12" borderId="18" xfId="0" applyNumberFormat="1" applyFont="1" applyFill="1" applyBorder="1"/>
    <xf numFmtId="4" fontId="16" fillId="9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/>
    <xf numFmtId="4" fontId="15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/>
    <xf numFmtId="4" fontId="28" fillId="0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left"/>
    </xf>
    <xf numFmtId="4" fontId="7" fillId="2" borderId="0" xfId="0" applyNumberFormat="1" applyFont="1" applyFill="1" applyAlignment="1">
      <alignment vertical="top"/>
    </xf>
    <xf numFmtId="4" fontId="16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left"/>
    </xf>
    <xf numFmtId="4" fontId="16" fillId="5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 wrapText="1"/>
    </xf>
    <xf numFmtId="4" fontId="6" fillId="5" borderId="0" xfId="23" applyNumberFormat="1" applyFont="1" applyFill="1" applyBorder="1"/>
    <xf numFmtId="4" fontId="6" fillId="9" borderId="0" xfId="23" applyNumberFormat="1" applyFont="1" applyFill="1" applyBorder="1"/>
    <xf numFmtId="4" fontId="11" fillId="0" borderId="0" xfId="23" applyNumberFormat="1" applyFont="1" applyBorder="1" applyAlignment="1">
      <alignment horizontal="left" wrapText="1"/>
    </xf>
    <xf numFmtId="4" fontId="6" fillId="5" borderId="0" xfId="0" applyNumberFormat="1" applyFont="1" applyFill="1" applyBorder="1"/>
    <xf numFmtId="4" fontId="6" fillId="9" borderId="0" xfId="0" applyNumberFormat="1" applyFont="1" applyFill="1" applyBorder="1"/>
    <xf numFmtId="4" fontId="6" fillId="0" borderId="0" xfId="0" applyNumberFormat="1" applyFont="1" applyBorder="1"/>
    <xf numFmtId="4" fontId="6" fillId="12" borderId="0" xfId="0" applyNumberFormat="1" applyFont="1" applyFill="1" applyBorder="1"/>
    <xf numFmtId="4" fontId="7" fillId="0" borderId="0" xfId="0" applyNumberFormat="1" applyFont="1" applyAlignment="1">
      <alignment horizontal="right"/>
    </xf>
    <xf numFmtId="2" fontId="9" fillId="5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78" fontId="9" fillId="5" borderId="1" xfId="23" applyNumberFormat="1" applyFont="1" applyFill="1" applyBorder="1" applyAlignment="1">
      <alignment horizontal="center" vertical="top"/>
    </xf>
    <xf numFmtId="178" fontId="6" fillId="0" borderId="1" xfId="0" applyNumberFormat="1" applyFont="1" applyBorder="1" applyAlignment="1">
      <alignment vertical="top" wrapText="1"/>
    </xf>
    <xf numFmtId="0" fontId="6" fillId="0" borderId="0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6" fillId="12" borderId="1" xfId="0" applyFont="1" applyFill="1" applyBorder="1" applyAlignment="1">
      <alignment horizontal="left" vertical="top" wrapText="1"/>
    </xf>
    <xf numFmtId="0" fontId="6" fillId="12" borderId="1" xfId="0" applyFont="1" applyFill="1" applyBorder="1" applyAlignment="1">
      <alignment horizontal="left" wrapText="1"/>
    </xf>
    <xf numFmtId="180" fontId="7" fillId="6" borderId="0" xfId="0" applyNumberFormat="1" applyFont="1" applyFill="1" applyBorder="1" applyAlignment="1">
      <alignment vertical="top"/>
    </xf>
    <xf numFmtId="179" fontId="7" fillId="0" borderId="0" xfId="0" applyNumberFormat="1" applyFont="1" applyBorder="1"/>
    <xf numFmtId="181" fontId="7" fillId="0" borderId="0" xfId="0" applyNumberFormat="1" applyFont="1" applyBorder="1"/>
    <xf numFmtId="176" fontId="7" fillId="0" borderId="0" xfId="23" applyNumberFormat="1" applyFont="1"/>
    <xf numFmtId="2" fontId="11" fillId="3" borderId="28" xfId="0" applyNumberFormat="1" applyFont="1" applyFill="1" applyBorder="1"/>
    <xf numFmtId="2" fontId="11" fillId="10" borderId="28" xfId="0" applyNumberFormat="1" applyFont="1" applyFill="1" applyBorder="1"/>
    <xf numFmtId="2" fontId="11" fillId="12" borderId="28" xfId="0" applyNumberFormat="1" applyFont="1" applyFill="1" applyBorder="1"/>
    <xf numFmtId="2" fontId="11" fillId="11" borderId="28" xfId="0" applyNumberFormat="1" applyFont="1" applyFill="1" applyBorder="1"/>
    <xf numFmtId="2" fontId="10" fillId="12" borderId="28" xfId="0" applyNumberFormat="1" applyFont="1" applyFill="1" applyBorder="1"/>
    <xf numFmtId="2" fontId="10" fillId="11" borderId="28" xfId="0" applyNumberFormat="1" applyFont="1" applyFill="1" applyBorder="1"/>
    <xf numFmtId="179" fontId="7" fillId="0" borderId="0" xfId="0" applyNumberFormat="1" applyFont="1"/>
    <xf numFmtId="177" fontId="7" fillId="0" borderId="0" xfId="0" applyNumberFormat="1" applyFont="1" applyAlignment="1">
      <alignment vertical="top"/>
    </xf>
    <xf numFmtId="0" fontId="7" fillId="2" borderId="0" xfId="0" applyFont="1" applyFill="1" applyBorder="1"/>
    <xf numFmtId="168" fontId="7" fillId="0" borderId="1" xfId="0" applyNumberFormat="1" applyFont="1" applyFill="1" applyBorder="1" applyAlignment="1">
      <alignment horizontal="right" vertical="top"/>
    </xf>
    <xf numFmtId="43" fontId="7" fillId="0" borderId="0" xfId="0" applyNumberFormat="1" applyFont="1" applyFill="1" applyBorder="1" applyAlignment="1">
      <alignment horizontal="center" vertical="center" wrapText="1"/>
    </xf>
    <xf numFmtId="0" fontId="7" fillId="6" borderId="0" xfId="0" applyFont="1" applyFill="1"/>
    <xf numFmtId="4" fontId="7" fillId="6" borderId="0" xfId="0" applyNumberFormat="1" applyFont="1" applyFill="1"/>
    <xf numFmtId="0" fontId="22" fillId="0" borderId="0" xfId="0" applyFont="1"/>
    <xf numFmtId="0" fontId="22" fillId="0" borderId="0" xfId="0" applyFont="1" applyAlignment="1">
      <alignment horizontal="center"/>
    </xf>
    <xf numFmtId="184" fontId="7" fillId="0" borderId="0" xfId="0" applyNumberFormat="1" applyFont="1"/>
    <xf numFmtId="4" fontId="18" fillId="6" borderId="0" xfId="0" applyNumberFormat="1" applyFont="1" applyFill="1"/>
    <xf numFmtId="43" fontId="7" fillId="9" borderId="0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top"/>
    </xf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4" fontId="10" fillId="0" borderId="0" xfId="0" applyNumberFormat="1" applyFont="1" applyFill="1" applyBorder="1" applyAlignment="1">
      <alignment horizontal="left"/>
    </xf>
    <xf numFmtId="0" fontId="6" fillId="4" borderId="2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168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2" fontId="7" fillId="0" borderId="1" xfId="0" applyNumberFormat="1" applyFont="1" applyBorder="1" applyAlignment="1">
      <alignment vertical="top"/>
    </xf>
    <xf numFmtId="171" fontId="7" fillId="0" borderId="1" xfId="0" applyNumberFormat="1" applyFont="1" applyFill="1" applyBorder="1" applyAlignment="1">
      <alignment horizontal="right" vertical="top"/>
    </xf>
    <xf numFmtId="4" fontId="16" fillId="0" borderId="0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vertical="top"/>
    </xf>
    <xf numFmtId="0" fontId="7" fillId="0" borderId="17" xfId="0" applyFont="1" applyBorder="1" applyAlignment="1">
      <alignment vertical="top"/>
    </xf>
    <xf numFmtId="4" fontId="7" fillId="0" borderId="0" xfId="0" applyNumberFormat="1" applyFont="1" applyAlignment="1">
      <alignment vertical="top"/>
    </xf>
    <xf numFmtId="0" fontId="1" fillId="4" borderId="1" xfId="0" applyFont="1" applyFill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5" borderId="0" xfId="0" applyFont="1" applyFill="1"/>
    <xf numFmtId="0" fontId="7" fillId="5" borderId="0" xfId="0" applyFont="1" applyFill="1" applyAlignment="1">
      <alignment vertical="top"/>
    </xf>
    <xf numFmtId="1" fontId="1" fillId="0" borderId="1" xfId="0" applyNumberFormat="1" applyFont="1" applyFill="1" applyBorder="1" applyAlignment="1">
      <alignment horizontal="right"/>
    </xf>
    <xf numFmtId="2" fontId="6" fillId="0" borderId="0" xfId="0" applyNumberFormat="1" applyFont="1" applyBorder="1"/>
    <xf numFmtId="0" fontId="6" fillId="0" borderId="1" xfId="0" applyFont="1" applyFill="1" applyBorder="1" applyAlignment="1">
      <alignment horizontal="center" vertical="top" wrapText="1"/>
    </xf>
    <xf numFmtId="0" fontId="6" fillId="1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2" fontId="6" fillId="10" borderId="1" xfId="0" applyNumberFormat="1" applyFont="1" applyFill="1" applyBorder="1" applyAlignment="1">
      <alignment horizontal="right" vertical="top"/>
    </xf>
    <xf numFmtId="0" fontId="6" fillId="1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2" fontId="6" fillId="12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vertical="top" wrapText="1"/>
    </xf>
    <xf numFmtId="2" fontId="6" fillId="3" borderId="1" xfId="0" applyNumberFormat="1" applyFont="1" applyFill="1" applyBorder="1" applyAlignment="1">
      <alignment vertical="top"/>
    </xf>
    <xf numFmtId="0" fontId="6" fillId="11" borderId="1" xfId="0" applyFont="1" applyFill="1" applyBorder="1" applyAlignment="1">
      <alignment vertical="top" wrapText="1"/>
    </xf>
    <xf numFmtId="2" fontId="6" fillId="11" borderId="1" xfId="0" applyNumberFormat="1" applyFont="1" applyFill="1" applyBorder="1" applyAlignment="1">
      <alignment vertical="top"/>
    </xf>
    <xf numFmtId="0" fontId="6" fillId="0" borderId="23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2" fontId="6" fillId="0" borderId="0" xfId="0" applyNumberFormat="1" applyFont="1" applyBorder="1" applyAlignment="1">
      <alignment vertical="top"/>
    </xf>
    <xf numFmtId="4" fontId="6" fillId="5" borderId="0" xfId="0" applyNumberFormat="1" applyFont="1" applyFill="1" applyBorder="1" applyAlignment="1">
      <alignment vertical="top"/>
    </xf>
    <xf numFmtId="4" fontId="7" fillId="11" borderId="0" xfId="0" applyNumberFormat="1" applyFont="1" applyFill="1" applyAlignment="1">
      <alignment vertical="top"/>
    </xf>
    <xf numFmtId="0" fontId="21" fillId="0" borderId="17" xfId="0" applyFont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vertical="top"/>
    </xf>
    <xf numFmtId="165" fontId="6" fillId="0" borderId="13" xfId="0" applyNumberFormat="1" applyFont="1" applyFill="1" applyBorder="1" applyAlignment="1">
      <alignment vertical="top"/>
    </xf>
    <xf numFmtId="166" fontId="6" fillId="0" borderId="13" xfId="0" applyNumberFormat="1" applyFont="1" applyFill="1" applyBorder="1" applyAlignment="1">
      <alignment vertical="top"/>
    </xf>
    <xf numFmtId="0" fontId="6" fillId="0" borderId="13" xfId="0" applyFont="1" applyBorder="1" applyAlignment="1">
      <alignment horizontal="center" vertical="top"/>
    </xf>
    <xf numFmtId="2" fontId="6" fillId="12" borderId="13" xfId="0" applyNumberFormat="1" applyFont="1" applyFill="1" applyBorder="1" applyAlignment="1">
      <alignment vertical="top"/>
    </xf>
    <xf numFmtId="2" fontId="6" fillId="11" borderId="13" xfId="0" applyNumberFormat="1" applyFont="1" applyFill="1" applyBorder="1" applyAlignment="1">
      <alignment vertical="top"/>
    </xf>
    <xf numFmtId="0" fontId="24" fillId="11" borderId="1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0" fontId="2" fillId="0" borderId="24" xfId="0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right" vertical="top"/>
    </xf>
    <xf numFmtId="165" fontId="6" fillId="0" borderId="24" xfId="0" applyNumberFormat="1" applyFont="1" applyFill="1" applyBorder="1" applyAlignment="1">
      <alignment horizontal="right" vertical="top"/>
    </xf>
    <xf numFmtId="166" fontId="6" fillId="0" borderId="24" xfId="0" applyNumberFormat="1" applyFont="1" applyFill="1" applyBorder="1" applyAlignment="1">
      <alignment horizontal="right" vertical="top"/>
    </xf>
    <xf numFmtId="0" fontId="6" fillId="0" borderId="27" xfId="0" applyFont="1" applyFill="1" applyBorder="1" applyAlignment="1">
      <alignment horizontal="right" vertical="top"/>
    </xf>
    <xf numFmtId="0" fontId="6" fillId="0" borderId="24" xfId="0" applyFont="1" applyFill="1" applyBorder="1" applyAlignment="1">
      <alignment horizontal="right" vertical="top"/>
    </xf>
    <xf numFmtId="0" fontId="6" fillId="10" borderId="28" xfId="0" applyFont="1" applyFill="1" applyBorder="1" applyAlignment="1">
      <alignment vertical="top" wrapText="1"/>
    </xf>
    <xf numFmtId="0" fontId="6" fillId="12" borderId="28" xfId="0" applyFont="1" applyFill="1" applyBorder="1" applyAlignment="1">
      <alignment vertical="top" wrapText="1"/>
    </xf>
    <xf numFmtId="0" fontId="2" fillId="0" borderId="28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vertical="top"/>
    </xf>
    <xf numFmtId="165" fontId="6" fillId="0" borderId="28" xfId="0" applyNumberFormat="1" applyFont="1" applyFill="1" applyBorder="1" applyAlignment="1">
      <alignment vertical="top"/>
    </xf>
    <xf numFmtId="166" fontId="6" fillId="0" borderId="28" xfId="0" applyNumberFormat="1" applyFont="1" applyFill="1" applyBorder="1" applyAlignment="1">
      <alignment vertical="top"/>
    </xf>
    <xf numFmtId="0" fontId="6" fillId="0" borderId="28" xfId="0" applyFont="1" applyBorder="1" applyAlignment="1">
      <alignment horizontal="center" vertical="top"/>
    </xf>
    <xf numFmtId="2" fontId="6" fillId="12" borderId="28" xfId="0" applyNumberFormat="1" applyFont="1" applyFill="1" applyBorder="1" applyAlignment="1">
      <alignment vertical="top"/>
    </xf>
    <xf numFmtId="0" fontId="6" fillId="3" borderId="28" xfId="0" applyFont="1" applyFill="1" applyBorder="1" applyAlignment="1">
      <alignment vertical="top" wrapText="1"/>
    </xf>
    <xf numFmtId="0" fontId="6" fillId="11" borderId="28" xfId="0" applyFont="1" applyFill="1" applyBorder="1" applyAlignment="1">
      <alignment vertical="top" wrapText="1"/>
    </xf>
    <xf numFmtId="0" fontId="7" fillId="12" borderId="28" xfId="0" applyFont="1" applyFill="1" applyBorder="1" applyAlignment="1">
      <alignment vertical="top" wrapText="1"/>
    </xf>
    <xf numFmtId="0" fontId="6" fillId="0" borderId="28" xfId="0" applyFont="1" applyFill="1" applyBorder="1" applyAlignment="1">
      <alignment horizontal="center" vertical="top" wrapText="1"/>
    </xf>
    <xf numFmtId="4" fontId="6" fillId="0" borderId="0" xfId="0" applyNumberFormat="1" applyFont="1" applyFill="1" applyBorder="1"/>
    <xf numFmtId="2" fontId="7" fillId="11" borderId="18" xfId="0" applyNumberFormat="1" applyFont="1" applyFill="1" applyBorder="1" applyAlignment="1">
      <alignment wrapText="1"/>
    </xf>
    <xf numFmtId="0" fontId="6" fillId="0" borderId="28" xfId="0" applyFont="1" applyBorder="1" applyAlignment="1">
      <alignment horizontal="center" vertical="top" wrapText="1"/>
    </xf>
    <xf numFmtId="0" fontId="6" fillId="0" borderId="28" xfId="0" applyFont="1" applyBorder="1" applyAlignment="1">
      <alignment vertical="top" wrapText="1"/>
    </xf>
    <xf numFmtId="2" fontId="6" fillId="10" borderId="28" xfId="0" applyNumberFormat="1" applyFont="1" applyFill="1" applyBorder="1" applyAlignment="1">
      <alignment vertical="top"/>
    </xf>
    <xf numFmtId="0" fontId="6" fillId="0" borderId="28" xfId="0" applyFont="1" applyFill="1" applyBorder="1" applyAlignment="1">
      <alignment vertical="top" wrapText="1"/>
    </xf>
    <xf numFmtId="43" fontId="2" fillId="0" borderId="28" xfId="0" applyNumberFormat="1" applyFont="1" applyFill="1" applyBorder="1" applyAlignment="1">
      <alignment horizontal="right" vertical="top" wrapText="1"/>
    </xf>
    <xf numFmtId="2" fontId="6" fillId="3" borderId="28" xfId="0" applyNumberFormat="1" applyFont="1" applyFill="1" applyBorder="1" applyAlignment="1">
      <alignment vertical="top"/>
    </xf>
    <xf numFmtId="0" fontId="6" fillId="0" borderId="28" xfId="0" applyFont="1" applyBorder="1" applyAlignment="1">
      <alignment vertical="top"/>
    </xf>
    <xf numFmtId="166" fontId="6" fillId="0" borderId="28" xfId="0" applyNumberFormat="1" applyFont="1" applyBorder="1" applyAlignment="1">
      <alignment vertical="top"/>
    </xf>
    <xf numFmtId="2" fontId="6" fillId="11" borderId="28" xfId="0" applyNumberFormat="1" applyFont="1" applyFill="1" applyBorder="1" applyAlignment="1">
      <alignment vertical="top"/>
    </xf>
    <xf numFmtId="0" fontId="1" fillId="0" borderId="28" xfId="0" applyFont="1" applyFill="1" applyBorder="1" applyAlignment="1">
      <alignment horizontal="right" vertical="top"/>
    </xf>
    <xf numFmtId="165" fontId="6" fillId="0" borderId="28" xfId="0" applyNumberFormat="1" applyFont="1" applyFill="1" applyBorder="1" applyAlignment="1">
      <alignment horizontal="right" vertical="top"/>
    </xf>
    <xf numFmtId="166" fontId="6" fillId="0" borderId="28" xfId="0" applyNumberFormat="1" applyFont="1" applyFill="1" applyBorder="1" applyAlignment="1">
      <alignment horizontal="right" vertical="top"/>
    </xf>
    <xf numFmtId="0" fontId="6" fillId="0" borderId="28" xfId="0" applyFont="1" applyFill="1" applyBorder="1" applyAlignment="1">
      <alignment horizontal="right" vertical="top"/>
    </xf>
    <xf numFmtId="2" fontId="7" fillId="12" borderId="28" xfId="0" applyNumberFormat="1" applyFont="1" applyFill="1" applyBorder="1" applyAlignment="1">
      <alignment vertical="top"/>
    </xf>
    <xf numFmtId="2" fontId="7" fillId="11" borderId="28" xfId="0" applyNumberFormat="1" applyFont="1" applyFill="1" applyBorder="1" applyAlignment="1">
      <alignment vertical="top"/>
    </xf>
    <xf numFmtId="167" fontId="6" fillId="0" borderId="0" xfId="0" applyNumberFormat="1" applyFont="1" applyBorder="1" applyAlignment="1">
      <alignment vertical="top"/>
    </xf>
    <xf numFmtId="0" fontId="6" fillId="0" borderId="28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top" wrapText="1"/>
    </xf>
    <xf numFmtId="4" fontId="6" fillId="0" borderId="28" xfId="0" applyNumberFormat="1" applyFont="1" applyBorder="1" applyAlignment="1">
      <alignment vertical="top"/>
    </xf>
    <xf numFmtId="4" fontId="6" fillId="0" borderId="1" xfId="23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2" fillId="0" borderId="1" xfId="0" applyNumberFormat="1" applyFont="1" applyFill="1" applyBorder="1" applyAlignment="1">
      <alignment wrapText="1"/>
    </xf>
    <xf numFmtId="4" fontId="2" fillId="0" borderId="28" xfId="0" applyNumberFormat="1" applyFont="1" applyFill="1" applyBorder="1" applyAlignment="1">
      <alignment wrapText="1"/>
    </xf>
    <xf numFmtId="4" fontId="2" fillId="0" borderId="13" xfId="23" applyNumberFormat="1" applyFont="1" applyFill="1" applyBorder="1" applyAlignment="1">
      <alignment horizontal="right" vertical="top" wrapText="1"/>
    </xf>
    <xf numFmtId="4" fontId="6" fillId="0" borderId="1" xfId="23" applyNumberFormat="1" applyFont="1" applyFill="1" applyBorder="1" applyAlignment="1">
      <alignment horizontal="right" vertical="top"/>
    </xf>
    <xf numFmtId="4" fontId="2" fillId="0" borderId="28" xfId="23" applyNumberFormat="1" applyFont="1" applyFill="1" applyBorder="1" applyAlignment="1">
      <alignment horizontal="right" vertical="top" wrapText="1"/>
    </xf>
    <xf numFmtId="4" fontId="6" fillId="0" borderId="1" xfId="23" applyNumberFormat="1" applyFont="1" applyBorder="1"/>
    <xf numFmtId="4" fontId="6" fillId="0" borderId="13" xfId="23" applyNumberFormat="1" applyFont="1" applyBorder="1"/>
    <xf numFmtId="4" fontId="6" fillId="0" borderId="18" xfId="23" applyNumberFormat="1" applyFont="1" applyBorder="1"/>
    <xf numFmtId="4" fontId="7" fillId="0" borderId="1" xfId="0" applyNumberFormat="1" applyFont="1" applyBorder="1" applyAlignment="1">
      <alignment vertical="top"/>
    </xf>
    <xf numFmtId="4" fontId="7" fillId="0" borderId="23" xfId="0" applyNumberFormat="1" applyFont="1" applyFill="1" applyBorder="1" applyAlignment="1">
      <alignment horizontal="right" vertical="top"/>
    </xf>
    <xf numFmtId="4" fontId="7" fillId="0" borderId="23" xfId="0" applyNumberFormat="1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 wrapText="1"/>
    </xf>
    <xf numFmtId="4" fontId="2" fillId="0" borderId="28" xfId="0" applyNumberFormat="1" applyFont="1" applyFill="1" applyBorder="1" applyAlignment="1">
      <alignment horizontal="right" vertical="top" wrapText="1"/>
    </xf>
    <xf numFmtId="4" fontId="6" fillId="0" borderId="28" xfId="0" applyNumberFormat="1" applyFont="1" applyFill="1" applyBorder="1" applyAlignment="1">
      <alignment horizontal="right" vertical="top"/>
    </xf>
    <xf numFmtId="4" fontId="7" fillId="0" borderId="13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center" vertical="top" wrapText="1"/>
    </xf>
    <xf numFmtId="4" fontId="2" fillId="0" borderId="13" xfId="23" applyNumberFormat="1" applyFont="1" applyFill="1" applyBorder="1" applyAlignment="1">
      <alignment horizontal="center" vertical="top" wrapText="1"/>
    </xf>
    <xf numFmtId="4" fontId="6" fillId="0" borderId="1" xfId="23" applyNumberFormat="1" applyFont="1" applyFill="1" applyBorder="1" applyAlignment="1">
      <alignment horizontal="center" vertical="top"/>
    </xf>
    <xf numFmtId="4" fontId="7" fillId="11" borderId="28" xfId="0" applyNumberFormat="1" applyFont="1" applyFill="1" applyBorder="1" applyAlignment="1">
      <alignment vertical="top" wrapText="1"/>
    </xf>
    <xf numFmtId="4" fontId="6" fillId="0" borderId="28" xfId="0" applyNumberFormat="1" applyFont="1" applyBorder="1" applyAlignment="1">
      <alignment vertical="top" wrapText="1"/>
    </xf>
    <xf numFmtId="4" fontId="1" fillId="0" borderId="28" xfId="0" applyNumberFormat="1" applyFont="1" applyFill="1" applyBorder="1" applyAlignment="1">
      <alignment horizontal="right" vertical="top"/>
    </xf>
    <xf numFmtId="4" fontId="6" fillId="0" borderId="28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4" fillId="10" borderId="1" xfId="0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4" fontId="4" fillId="0" borderId="1" xfId="23" applyNumberFormat="1" applyFont="1" applyFill="1" applyBorder="1" applyAlignment="1">
      <alignment horizontal="right" vertical="top" wrapText="1"/>
    </xf>
    <xf numFmtId="2" fontId="6" fillId="10" borderId="1" xfId="0" applyNumberFormat="1" applyFont="1" applyFill="1" applyBorder="1" applyAlignment="1">
      <alignment vertical="top"/>
    </xf>
    <xf numFmtId="0" fontId="6" fillId="0" borderId="26" xfId="0" applyFont="1" applyBorder="1" applyAlignment="1">
      <alignment horizontal="center" vertical="top"/>
    </xf>
    <xf numFmtId="0" fontId="4" fillId="12" borderId="1" xfId="0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4" fontId="4" fillId="0" borderId="1" xfId="23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4" fillId="11" borderId="1" xfId="0" applyFont="1" applyFill="1" applyBorder="1" applyAlignment="1">
      <alignment vertical="top" wrapText="1"/>
    </xf>
    <xf numFmtId="0" fontId="6" fillId="0" borderId="23" xfId="0" applyFont="1" applyBorder="1" applyAlignment="1">
      <alignment horizontal="center" vertical="top"/>
    </xf>
    <xf numFmtId="0" fontId="4" fillId="12" borderId="18" xfId="0" applyFont="1" applyFill="1" applyBorder="1" applyAlignment="1">
      <alignment vertical="top" wrapText="1"/>
    </xf>
    <xf numFmtId="0" fontId="4" fillId="11" borderId="19" xfId="0" applyFont="1" applyFill="1" applyBorder="1" applyAlignment="1">
      <alignment vertical="top" wrapText="1"/>
    </xf>
    <xf numFmtId="4" fontId="7" fillId="7" borderId="0" xfId="0" applyNumberFormat="1" applyFont="1" applyFill="1" applyBorder="1" applyAlignment="1">
      <alignment vertical="top"/>
    </xf>
    <xf numFmtId="174" fontId="7" fillId="0" borderId="0" xfId="0" applyNumberFormat="1" applyFont="1" applyBorder="1" applyAlignment="1">
      <alignment vertical="top"/>
    </xf>
    <xf numFmtId="4" fontId="7" fillId="0" borderId="1" xfId="23" applyNumberFormat="1" applyFont="1" applyFill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2" fontId="7" fillId="0" borderId="23" xfId="0" applyNumberFormat="1" applyFont="1" applyBorder="1" applyAlignment="1">
      <alignment vertical="top"/>
    </xf>
    <xf numFmtId="4" fontId="7" fillId="7" borderId="0" xfId="0" applyNumberFormat="1" applyFont="1" applyFill="1" applyAlignment="1">
      <alignment vertical="top"/>
    </xf>
    <xf numFmtId="167" fontId="6" fillId="10" borderId="1" xfId="0" applyNumberFormat="1" applyFont="1" applyFill="1" applyBorder="1" applyAlignment="1">
      <alignment vertical="top"/>
    </xf>
    <xf numFmtId="4" fontId="4" fillId="0" borderId="13" xfId="23" applyNumberFormat="1" applyFont="1" applyFill="1" applyBorder="1" applyAlignment="1">
      <alignment horizontal="right" vertical="top" wrapText="1"/>
    </xf>
    <xf numFmtId="167" fontId="6" fillId="12" borderId="1" xfId="0" applyNumberFormat="1" applyFont="1" applyFill="1" applyBorder="1" applyAlignment="1">
      <alignment vertical="top"/>
    </xf>
    <xf numFmtId="0" fontId="6" fillId="0" borderId="13" xfId="0" applyFont="1" applyBorder="1" applyAlignment="1">
      <alignment horizontal="right" vertical="top"/>
    </xf>
    <xf numFmtId="167" fontId="6" fillId="3" borderId="1" xfId="0" applyNumberFormat="1" applyFont="1" applyFill="1" applyBorder="1" applyAlignment="1">
      <alignment vertical="top"/>
    </xf>
    <xf numFmtId="167" fontId="6" fillId="11" borderId="1" xfId="0" applyNumberFormat="1" applyFont="1" applyFill="1" applyBorder="1" applyAlignment="1">
      <alignment vertical="top"/>
    </xf>
    <xf numFmtId="167" fontId="7" fillId="12" borderId="18" xfId="0" applyNumberFormat="1" applyFont="1" applyFill="1" applyBorder="1" applyAlignment="1">
      <alignment vertical="top"/>
    </xf>
    <xf numFmtId="0" fontId="4" fillId="11" borderId="13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 vertical="top"/>
    </xf>
    <xf numFmtId="2" fontId="6" fillId="10" borderId="13" xfId="0" applyNumberFormat="1" applyFont="1" applyFill="1" applyBorder="1" applyAlignment="1">
      <alignment vertical="top"/>
    </xf>
    <xf numFmtId="167" fontId="2" fillId="0" borderId="13" xfId="0" applyNumberFormat="1" applyFont="1" applyFill="1" applyBorder="1" applyAlignment="1">
      <alignment horizontal="center" vertical="top" wrapText="1"/>
    </xf>
    <xf numFmtId="2" fontId="6" fillId="3" borderId="13" xfId="0" applyNumberFormat="1" applyFont="1" applyFill="1" applyBorder="1" applyAlignment="1">
      <alignment vertical="top"/>
    </xf>
    <xf numFmtId="167" fontId="2" fillId="0" borderId="13" xfId="0" applyNumberFormat="1" applyFont="1" applyFill="1" applyBorder="1" applyAlignment="1">
      <alignment horizontal="right" vertical="top" wrapText="1"/>
    </xf>
    <xf numFmtId="4" fontId="4" fillId="0" borderId="24" xfId="23" applyNumberFormat="1" applyFont="1" applyFill="1" applyBorder="1" applyAlignment="1">
      <alignment horizontal="right" vertical="top" wrapText="1"/>
    </xf>
    <xf numFmtId="0" fontId="6" fillId="0" borderId="27" xfId="0" applyFont="1" applyBorder="1" applyAlignment="1">
      <alignment horizontal="center" vertical="top"/>
    </xf>
    <xf numFmtId="4" fontId="7" fillId="11" borderId="0" xfId="0" applyNumberFormat="1" applyFont="1" applyFill="1" applyBorder="1" applyAlignment="1">
      <alignment vertical="top"/>
    </xf>
    <xf numFmtId="4" fontId="24" fillId="11" borderId="0" xfId="0" applyNumberFormat="1" applyFont="1" applyFill="1" applyAlignment="1">
      <alignment vertical="top"/>
    </xf>
    <xf numFmtId="49" fontId="22" fillId="0" borderId="0" xfId="0" applyNumberFormat="1" applyFont="1" applyBorder="1" applyAlignment="1">
      <alignment horizontal="center" vertical="top"/>
    </xf>
    <xf numFmtId="0" fontId="22" fillId="0" borderId="0" xfId="0" applyFont="1" applyAlignment="1">
      <alignment horizontal="center" vertical="center"/>
    </xf>
    <xf numFmtId="4" fontId="7" fillId="12" borderId="0" xfId="0" applyNumberFormat="1" applyFont="1" applyFill="1" applyBorder="1" applyAlignment="1">
      <alignment vertical="top"/>
    </xf>
    <xf numFmtId="4" fontId="7" fillId="12" borderId="0" xfId="0" applyNumberFormat="1" applyFont="1" applyFill="1" applyAlignment="1">
      <alignment vertical="top"/>
    </xf>
    <xf numFmtId="177" fontId="7" fillId="7" borderId="0" xfId="0" applyNumberFormat="1" applyFont="1" applyFill="1" applyAlignment="1">
      <alignment vertical="top"/>
    </xf>
    <xf numFmtId="43" fontId="1" fillId="0" borderId="1" xfId="0" applyNumberFormat="1" applyFont="1" applyFill="1" applyBorder="1" applyAlignment="1">
      <alignment horizontal="right" vertical="top"/>
    </xf>
    <xf numFmtId="43" fontId="7" fillId="0" borderId="0" xfId="0" applyNumberFormat="1" applyFont="1" applyFill="1" applyBorder="1"/>
    <xf numFmtId="4" fontId="7" fillId="12" borderId="18" xfId="0" applyNumberFormat="1" applyFont="1" applyFill="1" applyBorder="1" applyAlignment="1">
      <alignment vertical="top"/>
    </xf>
    <xf numFmtId="4" fontId="7" fillId="9" borderId="0" xfId="0" applyNumberFormat="1" applyFont="1" applyFill="1"/>
    <xf numFmtId="174" fontId="7" fillId="0" borderId="0" xfId="0" applyNumberFormat="1" applyFont="1" applyFill="1"/>
    <xf numFmtId="3" fontId="6" fillId="0" borderId="28" xfId="0" applyNumberFormat="1" applyFont="1" applyFill="1" applyBorder="1" applyAlignment="1">
      <alignment horizontal="center" vertical="top" wrapText="1"/>
    </xf>
    <xf numFmtId="4" fontId="6" fillId="11" borderId="28" xfId="0" applyNumberFormat="1" applyFont="1" applyFill="1" applyBorder="1" applyAlignment="1">
      <alignment vertical="top" wrapText="1"/>
    </xf>
    <xf numFmtId="4" fontId="6" fillId="0" borderId="28" xfId="0" applyNumberFormat="1" applyFont="1" applyFill="1" applyBorder="1" applyAlignment="1">
      <alignment vertical="top" wrapText="1"/>
    </xf>
    <xf numFmtId="3" fontId="22" fillId="0" borderId="0" xfId="0" applyNumberFormat="1" applyFont="1" applyFill="1" applyAlignment="1">
      <alignment horizontal="center"/>
    </xf>
    <xf numFmtId="4" fontId="16" fillId="0" borderId="0" xfId="0" applyNumberFormat="1" applyFont="1" applyFill="1" applyBorder="1" applyAlignment="1">
      <alignment vertical="center" wrapText="1"/>
    </xf>
    <xf numFmtId="43" fontId="7" fillId="0" borderId="0" xfId="0" applyNumberFormat="1" applyFont="1" applyFill="1"/>
    <xf numFmtId="175" fontId="7" fillId="0" borderId="0" xfId="0" applyNumberFormat="1" applyFont="1" applyFill="1"/>
    <xf numFmtId="4" fontId="18" fillId="0" borderId="0" xfId="0" applyNumberFormat="1" applyFont="1" applyFill="1"/>
    <xf numFmtId="164" fontId="10" fillId="0" borderId="0" xfId="0" applyNumberFormat="1" applyFont="1" applyBorder="1" applyAlignment="1">
      <alignment horizontal="left" vertical="top"/>
    </xf>
    <xf numFmtId="3" fontId="6" fillId="0" borderId="18" xfId="0" applyNumberFormat="1" applyFont="1" applyBorder="1" applyAlignment="1">
      <alignment vertical="top"/>
    </xf>
    <xf numFmtId="3" fontId="6" fillId="0" borderId="18" xfId="0" applyNumberFormat="1" applyFont="1" applyBorder="1"/>
    <xf numFmtId="4" fontId="7" fillId="0" borderId="0" xfId="23" applyNumberFormat="1" applyFont="1" applyFill="1" applyAlignment="1">
      <alignment vertical="top"/>
    </xf>
    <xf numFmtId="183" fontId="21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0" fontId="11" fillId="0" borderId="14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1" fillId="0" borderId="6" xfId="0" applyFont="1" applyFill="1" applyBorder="1" applyAlignment="1">
      <alignment horizontal="left" wrapText="1"/>
    </xf>
    <xf numFmtId="0" fontId="10" fillId="11" borderId="18" xfId="0" applyFont="1" applyFill="1" applyBorder="1" applyAlignment="1">
      <alignment horizontal="right" vertical="center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20" fillId="0" borderId="2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center" wrapText="1"/>
    </xf>
    <xf numFmtId="0" fontId="20" fillId="0" borderId="25" xfId="0" applyFont="1" applyBorder="1" applyAlignment="1">
      <alignment horizontal="right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4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43" fontId="6" fillId="0" borderId="18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0" fontId="11" fillId="0" borderId="12" xfId="0" applyFont="1" applyBorder="1" applyAlignment="1">
      <alignment horizontal="left" wrapText="1"/>
    </xf>
    <xf numFmtId="4" fontId="10" fillId="11" borderId="28" xfId="0" applyNumberFormat="1" applyFont="1" applyFill="1" applyBorder="1" applyAlignment="1">
      <alignment horizontal="right" vertical="center"/>
    </xf>
    <xf numFmtId="4" fontId="10" fillId="11" borderId="18" xfId="0" applyNumberFormat="1" applyFont="1" applyFill="1" applyBorder="1" applyAlignment="1">
      <alignment horizontal="right" vertical="center"/>
    </xf>
    <xf numFmtId="0" fontId="11" fillId="0" borderId="18" xfId="0" applyFont="1" applyFill="1" applyBorder="1" applyAlignment="1">
      <alignment horizontal="center"/>
    </xf>
    <xf numFmtId="0" fontId="10" fillId="0" borderId="18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0" fillId="11" borderId="18" xfId="0" applyFont="1" applyFill="1" applyBorder="1" applyAlignment="1">
      <alignment horizontal="right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20" fillId="0" borderId="18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right" wrapText="1"/>
    </xf>
    <xf numFmtId="0" fontId="7" fillId="0" borderId="4" xfId="0" applyFont="1" applyFill="1" applyBorder="1" applyAlignment="1">
      <alignment horizontal="right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6" fillId="0" borderId="1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28" xfId="0" applyFont="1" applyFill="1" applyBorder="1" applyAlignment="1">
      <alignment horizontal="center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11" fillId="0" borderId="6" xfId="0" applyFont="1" applyBorder="1" applyAlignment="1">
      <alignment horizontal="left" wrapText="1"/>
    </xf>
    <xf numFmtId="0" fontId="10" fillId="11" borderId="28" xfId="0" applyFont="1" applyFill="1" applyBorder="1" applyAlignment="1">
      <alignment horizontal="right" vertical="center"/>
    </xf>
    <xf numFmtId="0" fontId="11" fillId="0" borderId="11" xfId="0" applyFont="1" applyFill="1" applyBorder="1" applyAlignment="1">
      <alignment horizontal="left" wrapText="1"/>
    </xf>
    <xf numFmtId="4" fontId="10" fillId="12" borderId="18" xfId="0" applyNumberFormat="1" applyFont="1" applyFill="1" applyBorder="1" applyAlignment="1">
      <alignment horizontal="right" vertical="center"/>
    </xf>
    <xf numFmtId="0" fontId="11" fillId="0" borderId="25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6" fillId="0" borderId="28" xfId="0" applyFont="1" applyBorder="1" applyAlignment="1">
      <alignment horizontal="center"/>
    </xf>
    <xf numFmtId="0" fontId="7" fillId="0" borderId="2" xfId="0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right" vertical="top" wrapText="1"/>
    </xf>
    <xf numFmtId="0" fontId="11" fillId="12" borderId="2" xfId="0" applyFont="1" applyFill="1" applyBorder="1" applyAlignment="1">
      <alignment horizontal="right" vertical="center"/>
    </xf>
    <xf numFmtId="0" fontId="11" fillId="12" borderId="3" xfId="0" applyFont="1" applyFill="1" applyBorder="1" applyAlignment="1">
      <alignment horizontal="right" vertical="center"/>
    </xf>
    <xf numFmtId="0" fontId="11" fillId="12" borderId="4" xfId="0" applyFont="1" applyFill="1" applyBorder="1" applyAlignment="1">
      <alignment horizontal="right" vertical="center"/>
    </xf>
    <xf numFmtId="0" fontId="20" fillId="0" borderId="4" xfId="0" applyFont="1" applyBorder="1" applyAlignment="1">
      <alignment horizontal="right" vertical="center" wrapText="1"/>
    </xf>
    <xf numFmtId="0" fontId="11" fillId="12" borderId="18" xfId="0" applyFont="1" applyFill="1" applyBorder="1" applyAlignment="1">
      <alignment horizontal="right"/>
    </xf>
    <xf numFmtId="0" fontId="11" fillId="12" borderId="28" xfId="0" applyFont="1" applyFill="1" applyBorder="1" applyAlignment="1">
      <alignment horizontal="right" vertical="center"/>
    </xf>
    <xf numFmtId="0" fontId="0" fillId="12" borderId="28" xfId="0" applyFill="1" applyBorder="1"/>
    <xf numFmtId="0" fontId="11" fillId="0" borderId="14" xfId="0" applyFont="1" applyBorder="1" applyAlignment="1">
      <alignment horizontal="left" wrapText="1"/>
    </xf>
    <xf numFmtId="0" fontId="0" fillId="0" borderId="0" xfId="0" applyBorder="1"/>
    <xf numFmtId="0" fontId="0" fillId="0" borderId="11" xfId="0" applyBorder="1"/>
    <xf numFmtId="0" fontId="11" fillId="12" borderId="2" xfId="0" applyFont="1" applyFill="1" applyBorder="1" applyAlignment="1">
      <alignment horizontal="right" vertical="center" wrapText="1"/>
    </xf>
    <xf numFmtId="0" fontId="11" fillId="12" borderId="3" xfId="0" applyFont="1" applyFill="1" applyBorder="1" applyAlignment="1">
      <alignment horizontal="right" vertical="center" wrapText="1"/>
    </xf>
    <xf numFmtId="0" fontId="11" fillId="12" borderId="4" xfId="0" applyFont="1" applyFill="1" applyBorder="1" applyAlignment="1">
      <alignment horizontal="right" vertical="center" wrapText="1"/>
    </xf>
    <xf numFmtId="164" fontId="6" fillId="0" borderId="24" xfId="0" applyNumberFormat="1" applyFont="1" applyBorder="1" applyAlignment="1">
      <alignment horizontal="center"/>
    </xf>
    <xf numFmtId="4" fontId="11" fillId="12" borderId="2" xfId="0" applyNumberFormat="1" applyFont="1" applyFill="1" applyBorder="1" applyAlignment="1">
      <alignment horizontal="right" vertical="center"/>
    </xf>
    <xf numFmtId="4" fontId="11" fillId="12" borderId="3" xfId="0" applyNumberFormat="1" applyFont="1" applyFill="1" applyBorder="1" applyAlignment="1">
      <alignment horizontal="right" vertical="center"/>
    </xf>
    <xf numFmtId="4" fontId="11" fillId="12" borderId="4" xfId="0" applyNumberFormat="1" applyFont="1" applyFill="1" applyBorder="1" applyAlignment="1">
      <alignment horizontal="right" vertical="center"/>
    </xf>
    <xf numFmtId="4" fontId="11" fillId="10" borderId="2" xfId="0" applyNumberFormat="1" applyFont="1" applyFill="1" applyBorder="1" applyAlignment="1">
      <alignment horizontal="right" vertical="center"/>
    </xf>
    <xf numFmtId="4" fontId="11" fillId="10" borderId="3" xfId="0" applyNumberFormat="1" applyFont="1" applyFill="1" applyBorder="1" applyAlignment="1">
      <alignment horizontal="right" vertical="center"/>
    </xf>
    <xf numFmtId="4" fontId="11" fillId="10" borderId="4" xfId="0" applyNumberFormat="1" applyFont="1" applyFill="1" applyBorder="1" applyAlignment="1">
      <alignment horizontal="right" vertical="center"/>
    </xf>
    <xf numFmtId="0" fontId="11" fillId="10" borderId="2" xfId="0" applyFont="1" applyFill="1" applyBorder="1" applyAlignment="1">
      <alignment horizontal="right" vertical="center"/>
    </xf>
    <xf numFmtId="0" fontId="11" fillId="10" borderId="3" xfId="0" applyFont="1" applyFill="1" applyBorder="1" applyAlignment="1">
      <alignment horizontal="right" vertical="center"/>
    </xf>
    <xf numFmtId="0" fontId="11" fillId="10" borderId="4" xfId="0" applyFont="1" applyFill="1" applyBorder="1" applyAlignment="1">
      <alignment horizontal="right" vertical="center"/>
    </xf>
    <xf numFmtId="0" fontId="11" fillId="10" borderId="2" xfId="0" applyFont="1" applyFill="1" applyBorder="1" applyAlignment="1">
      <alignment horizontal="right" vertical="center" wrapText="1"/>
    </xf>
    <xf numFmtId="0" fontId="11" fillId="10" borderId="3" xfId="0" applyFont="1" applyFill="1" applyBorder="1" applyAlignment="1">
      <alignment horizontal="right" vertical="center" wrapText="1"/>
    </xf>
    <xf numFmtId="0" fontId="11" fillId="10" borderId="4" xfId="0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" fontId="11" fillId="11" borderId="2" xfId="0" applyNumberFormat="1" applyFont="1" applyFill="1" applyBorder="1" applyAlignment="1">
      <alignment horizontal="right" vertical="center"/>
    </xf>
    <xf numFmtId="4" fontId="11" fillId="11" borderId="3" xfId="0" applyNumberFormat="1" applyFont="1" applyFill="1" applyBorder="1" applyAlignment="1">
      <alignment horizontal="right" vertical="center"/>
    </xf>
    <xf numFmtId="4" fontId="11" fillId="11" borderId="4" xfId="0" applyNumberFormat="1" applyFont="1" applyFill="1" applyBorder="1" applyAlignment="1">
      <alignment horizontal="right" vertical="center"/>
    </xf>
    <xf numFmtId="0" fontId="11" fillId="11" borderId="2" xfId="0" applyFont="1" applyFill="1" applyBorder="1" applyAlignment="1">
      <alignment horizontal="right" vertical="center" wrapText="1"/>
    </xf>
    <xf numFmtId="0" fontId="11" fillId="11" borderId="3" xfId="0" applyFont="1" applyFill="1" applyBorder="1" applyAlignment="1">
      <alignment horizontal="right" vertical="center" wrapText="1"/>
    </xf>
    <xf numFmtId="0" fontId="11" fillId="11" borderId="4" xfId="0" applyFont="1" applyFill="1" applyBorder="1" applyAlignment="1">
      <alignment horizontal="right" vertical="center" wrapText="1"/>
    </xf>
    <xf numFmtId="0" fontId="11" fillId="11" borderId="2" xfId="0" applyFont="1" applyFill="1" applyBorder="1" applyAlignment="1">
      <alignment horizontal="right" vertical="center"/>
    </xf>
    <xf numFmtId="0" fontId="11" fillId="11" borderId="3" xfId="0" applyFont="1" applyFill="1" applyBorder="1" applyAlignment="1">
      <alignment horizontal="right" vertical="center"/>
    </xf>
    <xf numFmtId="0" fontId="11" fillId="11" borderId="4" xfId="0" applyFont="1" applyFill="1" applyBorder="1" applyAlignment="1">
      <alignment horizontal="right" vertical="center"/>
    </xf>
    <xf numFmtId="43" fontId="7" fillId="0" borderId="2" xfId="0" applyNumberFormat="1" applyFont="1" applyFill="1" applyBorder="1" applyAlignment="1">
      <alignment horizontal="right" vertical="top" wrapText="1"/>
    </xf>
    <xf numFmtId="0" fontId="11" fillId="10" borderId="28" xfId="0" applyFont="1" applyFill="1" applyBorder="1" applyAlignment="1">
      <alignment horizontal="right" vertical="center"/>
    </xf>
    <xf numFmtId="0" fontId="0" fillId="0" borderId="28" xfId="0" applyBorder="1"/>
    <xf numFmtId="0" fontId="7" fillId="4" borderId="24" xfId="0" applyFont="1" applyFill="1" applyBorder="1" applyAlignment="1">
      <alignment horizontal="center" vertical="center" wrapText="1"/>
    </xf>
    <xf numFmtId="0" fontId="10" fillId="12" borderId="18" xfId="0" applyFont="1" applyFill="1" applyBorder="1" applyAlignment="1">
      <alignment horizontal="right" vertical="center" wrapText="1"/>
    </xf>
    <xf numFmtId="0" fontId="10" fillId="12" borderId="18" xfId="0" applyFont="1" applyFill="1" applyBorder="1" applyAlignment="1">
      <alignment horizontal="right" vertical="center"/>
    </xf>
    <xf numFmtId="0" fontId="11" fillId="11" borderId="28" xfId="0" applyFont="1" applyFill="1" applyBorder="1" applyAlignment="1">
      <alignment horizontal="right" vertical="center"/>
    </xf>
    <xf numFmtId="0" fontId="11" fillId="0" borderId="0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7" fillId="0" borderId="27" xfId="0" applyFont="1" applyFill="1" applyBorder="1" applyAlignment="1">
      <alignment horizontal="right" wrapText="1"/>
    </xf>
    <xf numFmtId="0" fontId="7" fillId="0" borderId="22" xfId="0" applyFont="1" applyFill="1" applyBorder="1" applyAlignment="1">
      <alignment horizontal="right" wrapText="1"/>
    </xf>
    <xf numFmtId="4" fontId="11" fillId="3" borderId="2" xfId="0" applyNumberFormat="1" applyFont="1" applyFill="1" applyBorder="1" applyAlignment="1">
      <alignment horizontal="right" vertical="center"/>
    </xf>
    <xf numFmtId="4" fontId="11" fillId="3" borderId="3" xfId="0" applyNumberFormat="1" applyFont="1" applyFill="1" applyBorder="1" applyAlignment="1">
      <alignment horizontal="right" vertical="center"/>
    </xf>
    <xf numFmtId="4" fontId="11" fillId="3" borderId="4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0" fillId="12" borderId="28" xfId="0" applyFont="1" applyFill="1" applyBorder="1" applyAlignment="1">
      <alignment horizontal="right" vertical="center"/>
    </xf>
    <xf numFmtId="0" fontId="11" fillId="3" borderId="2" xfId="0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11" fillId="3" borderId="2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11" fillId="3" borderId="28" xfId="0" applyFont="1" applyFill="1" applyBorder="1" applyAlignment="1">
      <alignment horizontal="right" vertical="center"/>
    </xf>
    <xf numFmtId="0" fontId="7" fillId="4" borderId="15" xfId="0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center"/>
    </xf>
    <xf numFmtId="0" fontId="25" fillId="0" borderId="0" xfId="0" applyFont="1" applyFill="1" applyAlignment="1">
      <alignment horizontal="left"/>
    </xf>
    <xf numFmtId="178" fontId="21" fillId="13" borderId="18" xfId="0" applyNumberFormat="1" applyFont="1" applyFill="1" applyBorder="1" applyAlignment="1">
      <alignment vertical="center" wrapText="1"/>
    </xf>
    <xf numFmtId="0" fontId="9" fillId="0" borderId="23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29" fillId="0" borderId="16" xfId="0" applyFont="1" applyBorder="1" applyAlignment="1">
      <alignment horizontal="center" wrapText="1"/>
    </xf>
    <xf numFmtId="0" fontId="6" fillId="13" borderId="1" xfId="0" applyFont="1" applyFill="1" applyBorder="1" applyAlignment="1">
      <alignment horizontal="center" vertical="center" wrapText="1"/>
    </xf>
    <xf numFmtId="178" fontId="6" fillId="13" borderId="1" xfId="0" applyNumberFormat="1" applyFont="1" applyFill="1" applyBorder="1" applyAlignment="1">
      <alignment horizontal="center" vertical="center" wrapText="1"/>
    </xf>
    <xf numFmtId="0" fontId="21" fillId="13" borderId="18" xfId="0" applyFont="1" applyFill="1" applyBorder="1" applyAlignment="1">
      <alignment horizontal="center" vertical="center" wrapText="1"/>
    </xf>
    <xf numFmtId="172" fontId="21" fillId="6" borderId="0" xfId="0" applyNumberFormat="1" applyFont="1" applyFill="1"/>
    <xf numFmtId="188" fontId="7" fillId="0" borderId="0" xfId="0" applyNumberFormat="1" applyFont="1" applyFill="1" applyBorder="1" applyAlignment="1">
      <alignment vertical="top"/>
    </xf>
  </cellXfs>
  <cellStyles count="25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788"/>
  <sheetViews>
    <sheetView view="pageBreakPreview" topLeftCell="A5" zoomScale="70" zoomScaleNormal="85" zoomScaleSheetLayoutView="70" zoomScalePageLayoutView="85" workbookViewId="0">
      <pane xSplit="1" ySplit="6" topLeftCell="B11" activePane="bottomRight" state="frozen"/>
      <selection activeCell="L5" sqref="L5"/>
      <selection pane="topRight" activeCell="M5" sqref="M5"/>
      <selection pane="bottomLeft" activeCell="L11" sqref="L11"/>
      <selection pane="bottomRight" activeCell="J19" sqref="J19"/>
    </sheetView>
  </sheetViews>
  <sheetFormatPr defaultColWidth="8.85546875" defaultRowHeight="15" outlineLevelRow="2"/>
  <cols>
    <col min="1" max="1" width="5.85546875" style="7" bestFit="1" customWidth="1"/>
    <col min="2" max="2" width="31.7109375" style="7" customWidth="1"/>
    <col min="3" max="3" width="11.5703125" style="7" customWidth="1"/>
    <col min="4" max="4" width="10.85546875" style="7" customWidth="1"/>
    <col min="5" max="5" width="14" style="7" customWidth="1"/>
    <col min="6" max="6" width="14.85546875" style="20" customWidth="1"/>
    <col min="7" max="7" width="16" style="7" customWidth="1"/>
    <col min="8" max="8" width="17.140625" style="7" customWidth="1"/>
    <col min="9" max="9" width="12.140625" style="7" customWidth="1"/>
    <col min="10" max="10" width="19.7109375" style="7" bestFit="1" customWidth="1"/>
    <col min="11" max="11" width="19.28515625" style="7" customWidth="1"/>
    <col min="12" max="12" width="5.85546875" style="58" bestFit="1" customWidth="1"/>
    <col min="13" max="13" width="31.7109375" style="7" customWidth="1"/>
    <col min="14" max="14" width="11.5703125" style="7" customWidth="1"/>
    <col min="15" max="15" width="12.42578125" style="7" customWidth="1"/>
    <col min="16" max="16" width="14" style="7" customWidth="1"/>
    <col min="17" max="17" width="14.85546875" style="20" customWidth="1"/>
    <col min="18" max="18" width="16" style="7" customWidth="1"/>
    <col min="19" max="19" width="17.140625" style="7" customWidth="1"/>
    <col min="20" max="20" width="12.140625" style="7" customWidth="1"/>
    <col min="21" max="21" width="19.7109375" style="7" bestFit="1" customWidth="1"/>
    <col min="22" max="22" width="19.28515625" style="7" customWidth="1"/>
    <col min="23" max="23" width="4.42578125" style="58" customWidth="1"/>
    <col min="24" max="24" width="31.7109375" style="7" customWidth="1"/>
    <col min="25" max="25" width="11.5703125" style="7" customWidth="1"/>
    <col min="26" max="26" width="10.85546875" style="7" customWidth="1"/>
    <col min="27" max="27" width="14" style="7" customWidth="1"/>
    <col min="28" max="28" width="14.85546875" style="20" customWidth="1"/>
    <col min="29" max="29" width="16" style="7" customWidth="1"/>
    <col min="30" max="30" width="17.28515625" style="7" customWidth="1"/>
    <col min="31" max="31" width="12.140625" style="7" customWidth="1"/>
    <col min="32" max="32" width="19.7109375" style="7" bestFit="1" customWidth="1"/>
    <col min="33" max="33" width="19" style="7" customWidth="1"/>
    <col min="34" max="34" width="4.42578125" style="58" customWidth="1"/>
    <col min="35" max="35" width="31.7109375" style="7" customWidth="1"/>
    <col min="36" max="36" width="11.5703125" style="7" customWidth="1"/>
    <col min="37" max="37" width="10.85546875" style="7" customWidth="1"/>
    <col min="38" max="38" width="14" style="7" customWidth="1"/>
    <col min="39" max="39" width="14.85546875" style="20" customWidth="1"/>
    <col min="40" max="40" width="16" style="7" customWidth="1"/>
    <col min="41" max="41" width="17.28515625" style="7" customWidth="1"/>
    <col min="42" max="42" width="12.140625" style="7" customWidth="1"/>
    <col min="43" max="43" width="19.7109375" style="7" bestFit="1" customWidth="1"/>
    <col min="44" max="44" width="19.28515625" style="7" customWidth="1"/>
    <col min="45" max="45" width="10.5703125" style="58" bestFit="1" customWidth="1"/>
    <col min="46" max="46" width="31.7109375" style="7" customWidth="1"/>
    <col min="47" max="47" width="11.5703125" style="7" customWidth="1"/>
    <col min="48" max="48" width="10.85546875" style="7" customWidth="1"/>
    <col min="49" max="49" width="14" style="7" customWidth="1"/>
    <col min="50" max="50" width="14.85546875" style="20" customWidth="1"/>
    <col min="51" max="51" width="16" style="7" customWidth="1"/>
    <col min="52" max="52" width="17.28515625" style="7" customWidth="1"/>
    <col min="53" max="53" width="12.140625" style="7" customWidth="1"/>
    <col min="54" max="54" width="19.7109375" style="7" bestFit="1" customWidth="1"/>
    <col min="55" max="55" width="19.28515625" style="7" customWidth="1"/>
    <col min="56" max="56" width="4.7109375" style="58" customWidth="1"/>
    <col min="57" max="57" width="31.7109375" style="7" customWidth="1"/>
    <col min="58" max="58" width="11.5703125" style="7" customWidth="1"/>
    <col min="59" max="59" width="10.85546875" style="7" customWidth="1"/>
    <col min="60" max="60" width="14" style="7" customWidth="1"/>
    <col min="61" max="61" width="14.85546875" style="20" customWidth="1"/>
    <col min="62" max="62" width="16" style="7" customWidth="1"/>
    <col min="63" max="63" width="17.140625" style="7" customWidth="1"/>
    <col min="64" max="64" width="12.140625" style="7" customWidth="1"/>
    <col min="65" max="65" width="19.7109375" style="7" bestFit="1" customWidth="1"/>
    <col min="66" max="66" width="19.28515625" style="7" customWidth="1"/>
    <col min="67" max="67" width="5.85546875" style="58" bestFit="1" customWidth="1"/>
    <col min="68" max="68" width="32.7109375" style="7" customWidth="1"/>
    <col min="69" max="69" width="15.85546875" style="7" customWidth="1"/>
    <col min="70" max="70" width="8.7109375" style="7" customWidth="1"/>
    <col min="71" max="71" width="15.7109375" style="7" customWidth="1"/>
    <col min="72" max="72" width="14.28515625" style="7" customWidth="1"/>
    <col min="73" max="73" width="16.140625" style="7" customWidth="1"/>
    <col min="74" max="74" width="19.28515625" style="7" customWidth="1"/>
    <col min="75" max="75" width="13.7109375" style="7" customWidth="1"/>
    <col min="76" max="76" width="19.28515625" style="7" customWidth="1"/>
    <col min="77" max="77" width="20.5703125" style="7" customWidth="1"/>
    <col min="78" max="78" width="14.28515625" style="58" customWidth="1"/>
    <col min="79" max="79" width="21.7109375" style="45" customWidth="1"/>
    <col min="80" max="80" width="18.42578125" style="7" customWidth="1"/>
    <col min="81" max="81" width="20.140625" style="45" customWidth="1"/>
    <col min="82" max="82" width="19.28515625" style="7" customWidth="1"/>
    <col min="83" max="83" width="20.28515625" style="7" customWidth="1"/>
    <col min="84" max="84" width="14.85546875" style="7" customWidth="1"/>
    <col min="85" max="85" width="17.5703125" style="7" customWidth="1"/>
    <col min="86" max="86" width="15.140625" style="7" customWidth="1"/>
    <col min="87" max="87" width="16.28515625" style="7" customWidth="1"/>
    <col min="88" max="88" width="13.7109375" style="7" customWidth="1"/>
    <col min="89" max="89" width="14.42578125" style="7" customWidth="1"/>
    <col min="90" max="106" width="8.85546875" style="7" customWidth="1"/>
    <col min="107" max="16384" width="8.85546875" style="7"/>
  </cols>
  <sheetData>
    <row r="1" spans="1:88" s="38" customFormat="1" hidden="1">
      <c r="CA1" s="270"/>
      <c r="CC1" s="270"/>
    </row>
    <row r="2" spans="1:88" s="38" customFormat="1" hidden="1">
      <c r="CA2" s="270"/>
      <c r="CC2" s="270"/>
    </row>
    <row r="3" spans="1:88" s="38" customFormat="1" hidden="1">
      <c r="CA3" s="270"/>
      <c r="CC3" s="270"/>
    </row>
    <row r="4" spans="1:88" s="38" customFormat="1" ht="19.5" hidden="1" customHeight="1">
      <c r="CA4" s="270"/>
      <c r="CC4" s="270"/>
    </row>
    <row r="5" spans="1:88" s="32" customFormat="1" ht="19.5" customHeight="1">
      <c r="B5" s="687" t="s">
        <v>235</v>
      </c>
      <c r="C5" s="687"/>
      <c r="D5" s="687"/>
      <c r="E5" s="687"/>
      <c r="F5" s="687"/>
      <c r="G5" s="687"/>
      <c r="H5" s="687"/>
      <c r="I5" s="687"/>
      <c r="J5" s="687"/>
      <c r="K5" s="687"/>
      <c r="CA5" s="271"/>
      <c r="CC5" s="271"/>
    </row>
    <row r="6" spans="1:88" s="32" customFormat="1" ht="19.5" customHeight="1">
      <c r="B6" s="32" t="s">
        <v>158</v>
      </c>
      <c r="M6" s="32" t="s">
        <v>117</v>
      </c>
      <c r="X6" s="32" t="s">
        <v>159</v>
      </c>
      <c r="AI6" s="32" t="s">
        <v>160</v>
      </c>
      <c r="AT6" s="32" t="s">
        <v>161</v>
      </c>
      <c r="BE6" s="32" t="s">
        <v>162</v>
      </c>
      <c r="BP6" s="32" t="s">
        <v>163</v>
      </c>
      <c r="CA6" s="271"/>
      <c r="CC6" s="271"/>
    </row>
    <row r="7" spans="1:88" s="32" customFormat="1" ht="19.5" customHeight="1">
      <c r="B7" s="32" t="s">
        <v>170</v>
      </c>
      <c r="C7" s="32">
        <v>50</v>
      </c>
      <c r="M7" s="32" t="s">
        <v>171</v>
      </c>
      <c r="N7" s="32">
        <v>36127</v>
      </c>
      <c r="X7" s="32" t="s">
        <v>172</v>
      </c>
      <c r="Y7" s="32">
        <v>160</v>
      </c>
      <c r="AI7" s="32" t="s">
        <v>172</v>
      </c>
      <c r="AJ7" s="32">
        <v>188</v>
      </c>
      <c r="AT7" s="32" t="s">
        <v>172</v>
      </c>
      <c r="AU7" s="32">
        <v>51</v>
      </c>
      <c r="BE7" s="32" t="s">
        <v>172</v>
      </c>
      <c r="BF7" s="32">
        <v>33</v>
      </c>
      <c r="BP7" s="32" t="s">
        <v>172</v>
      </c>
      <c r="BQ7" s="32">
        <v>4</v>
      </c>
      <c r="CA7" s="271"/>
      <c r="CC7" s="271"/>
      <c r="CD7" s="206"/>
      <c r="CE7" s="206"/>
      <c r="CF7" s="206"/>
      <c r="CG7" s="206"/>
      <c r="CH7" s="206"/>
      <c r="CI7" s="206"/>
      <c r="CJ7" s="206"/>
    </row>
    <row r="8" spans="1:88">
      <c r="F8" s="20" t="s">
        <v>132</v>
      </c>
      <c r="Q8" s="20" t="s">
        <v>134</v>
      </c>
      <c r="AB8" s="20" t="s">
        <v>153</v>
      </c>
      <c r="AM8" s="20" t="s">
        <v>154</v>
      </c>
      <c r="AX8" s="20" t="s">
        <v>155</v>
      </c>
      <c r="BI8" s="20" t="s">
        <v>137</v>
      </c>
      <c r="BT8" s="20" t="s">
        <v>156</v>
      </c>
      <c r="CD8" s="47"/>
      <c r="CE8" s="47"/>
      <c r="CF8" s="47"/>
      <c r="CG8" s="47"/>
      <c r="CH8" s="47"/>
      <c r="CI8" s="47"/>
      <c r="CJ8" s="47"/>
    </row>
    <row r="9" spans="1:88" ht="90" customHeight="1">
      <c r="A9" s="15" t="s">
        <v>1</v>
      </c>
      <c r="B9" s="15" t="s">
        <v>4</v>
      </c>
      <c r="C9" s="595" t="s">
        <v>96</v>
      </c>
      <c r="D9" s="596"/>
      <c r="E9" s="15" t="s">
        <v>52</v>
      </c>
      <c r="F9" s="15" t="s">
        <v>2</v>
      </c>
      <c r="G9" s="15" t="s">
        <v>75</v>
      </c>
      <c r="H9" s="15"/>
      <c r="I9" s="15" t="s">
        <v>95</v>
      </c>
      <c r="J9" s="15" t="s">
        <v>5</v>
      </c>
      <c r="K9" s="15" t="s">
        <v>0</v>
      </c>
      <c r="L9" s="15" t="s">
        <v>1</v>
      </c>
      <c r="M9" s="15" t="s">
        <v>4</v>
      </c>
      <c r="N9" s="595" t="s">
        <v>96</v>
      </c>
      <c r="O9" s="596"/>
      <c r="P9" s="15" t="s">
        <v>52</v>
      </c>
      <c r="Q9" s="15" t="s">
        <v>2</v>
      </c>
      <c r="R9" s="15" t="s">
        <v>75</v>
      </c>
      <c r="S9" s="15"/>
      <c r="T9" s="15" t="s">
        <v>95</v>
      </c>
      <c r="U9" s="15" t="s">
        <v>5</v>
      </c>
      <c r="V9" s="15" t="s">
        <v>0</v>
      </c>
      <c r="W9" s="15" t="s">
        <v>1</v>
      </c>
      <c r="X9" s="15" t="s">
        <v>4</v>
      </c>
      <c r="Y9" s="595" t="s">
        <v>96</v>
      </c>
      <c r="Z9" s="596"/>
      <c r="AA9" s="15" t="s">
        <v>52</v>
      </c>
      <c r="AB9" s="15" t="s">
        <v>2</v>
      </c>
      <c r="AC9" s="15" t="s">
        <v>75</v>
      </c>
      <c r="AD9" s="15"/>
      <c r="AE9" s="15" t="s">
        <v>95</v>
      </c>
      <c r="AF9" s="15" t="s">
        <v>5</v>
      </c>
      <c r="AG9" s="15" t="s">
        <v>0</v>
      </c>
      <c r="AH9" s="15" t="s">
        <v>1</v>
      </c>
      <c r="AI9" s="15" t="s">
        <v>4</v>
      </c>
      <c r="AJ9" s="595" t="s">
        <v>96</v>
      </c>
      <c r="AK9" s="596"/>
      <c r="AL9" s="15" t="s">
        <v>52</v>
      </c>
      <c r="AM9" s="15" t="s">
        <v>2</v>
      </c>
      <c r="AN9" s="15" t="s">
        <v>75</v>
      </c>
      <c r="AO9" s="15"/>
      <c r="AP9" s="15" t="s">
        <v>95</v>
      </c>
      <c r="AQ9" s="15" t="s">
        <v>5</v>
      </c>
      <c r="AR9" s="15" t="s">
        <v>0</v>
      </c>
      <c r="AS9" s="15" t="s">
        <v>1</v>
      </c>
      <c r="AT9" s="15" t="s">
        <v>4</v>
      </c>
      <c r="AU9" s="595" t="s">
        <v>96</v>
      </c>
      <c r="AV9" s="596"/>
      <c r="AW9" s="15" t="s">
        <v>52</v>
      </c>
      <c r="AX9" s="15" t="s">
        <v>2</v>
      </c>
      <c r="AY9" s="15" t="s">
        <v>75</v>
      </c>
      <c r="AZ9" s="15"/>
      <c r="BA9" s="15" t="s">
        <v>95</v>
      </c>
      <c r="BB9" s="15" t="s">
        <v>5</v>
      </c>
      <c r="BC9" s="15" t="s">
        <v>0</v>
      </c>
      <c r="BD9" s="15" t="s">
        <v>1</v>
      </c>
      <c r="BE9" s="15" t="s">
        <v>4</v>
      </c>
      <c r="BF9" s="595" t="s">
        <v>96</v>
      </c>
      <c r="BG9" s="596"/>
      <c r="BH9" s="15" t="s">
        <v>52</v>
      </c>
      <c r="BI9" s="15" t="s">
        <v>2</v>
      </c>
      <c r="BJ9" s="15" t="s">
        <v>75</v>
      </c>
      <c r="BK9" s="15"/>
      <c r="BL9" s="15" t="s">
        <v>95</v>
      </c>
      <c r="BM9" s="15" t="s">
        <v>5</v>
      </c>
      <c r="BN9" s="15" t="s">
        <v>0</v>
      </c>
      <c r="BO9" s="15" t="s">
        <v>1</v>
      </c>
      <c r="BP9" s="15" t="s">
        <v>4</v>
      </c>
      <c r="BQ9" s="595" t="s">
        <v>96</v>
      </c>
      <c r="BR9" s="596"/>
      <c r="BS9" s="15" t="s">
        <v>52</v>
      </c>
      <c r="BT9" s="15" t="s">
        <v>2</v>
      </c>
      <c r="BU9" s="15" t="s">
        <v>75</v>
      </c>
      <c r="BV9" s="15"/>
      <c r="BW9" s="15" t="s">
        <v>95</v>
      </c>
      <c r="BX9" s="15" t="s">
        <v>5</v>
      </c>
      <c r="BY9" s="15" t="s">
        <v>0</v>
      </c>
      <c r="BZ9" s="209"/>
      <c r="CA9" s="303"/>
      <c r="CD9" s="47"/>
      <c r="CE9" s="207"/>
      <c r="CF9" s="207"/>
      <c r="CG9" s="207"/>
      <c r="CH9" s="207"/>
      <c r="CI9" s="207"/>
      <c r="CJ9" s="47"/>
    </row>
    <row r="10" spans="1:88" ht="15.75">
      <c r="A10" s="15">
        <v>1</v>
      </c>
      <c r="B10" s="15">
        <v>2</v>
      </c>
      <c r="C10" s="595"/>
      <c r="D10" s="596"/>
      <c r="E10" s="15">
        <v>3</v>
      </c>
      <c r="F10" s="15">
        <v>4</v>
      </c>
      <c r="G10" s="15" t="s">
        <v>74</v>
      </c>
      <c r="H10" s="15"/>
      <c r="I10" s="15">
        <v>6</v>
      </c>
      <c r="J10" s="15" t="s">
        <v>51</v>
      </c>
      <c r="K10" s="15">
        <v>8</v>
      </c>
      <c r="L10" s="15">
        <v>1</v>
      </c>
      <c r="M10" s="15">
        <v>2</v>
      </c>
      <c r="N10" s="595"/>
      <c r="O10" s="596"/>
      <c r="P10" s="15">
        <v>3</v>
      </c>
      <c r="Q10" s="15">
        <v>4</v>
      </c>
      <c r="R10" s="15" t="s">
        <v>74</v>
      </c>
      <c r="S10" s="15"/>
      <c r="T10" s="15">
        <v>6</v>
      </c>
      <c r="U10" s="15" t="s">
        <v>51</v>
      </c>
      <c r="V10" s="15">
        <v>8</v>
      </c>
      <c r="W10" s="15">
        <v>1</v>
      </c>
      <c r="X10" s="15">
        <v>2</v>
      </c>
      <c r="Y10" s="595"/>
      <c r="Z10" s="596"/>
      <c r="AA10" s="15">
        <v>3</v>
      </c>
      <c r="AB10" s="15">
        <v>4</v>
      </c>
      <c r="AC10" s="15" t="s">
        <v>74</v>
      </c>
      <c r="AD10" s="15"/>
      <c r="AE10" s="15">
        <v>6</v>
      </c>
      <c r="AF10" s="15" t="s">
        <v>51</v>
      </c>
      <c r="AG10" s="15">
        <v>8</v>
      </c>
      <c r="AH10" s="15">
        <v>1</v>
      </c>
      <c r="AI10" s="15">
        <v>2</v>
      </c>
      <c r="AJ10" s="595"/>
      <c r="AK10" s="596"/>
      <c r="AL10" s="15">
        <v>3</v>
      </c>
      <c r="AM10" s="15">
        <v>4</v>
      </c>
      <c r="AN10" s="15" t="s">
        <v>74</v>
      </c>
      <c r="AO10" s="15"/>
      <c r="AP10" s="15">
        <v>6</v>
      </c>
      <c r="AQ10" s="15" t="s">
        <v>51</v>
      </c>
      <c r="AR10" s="15">
        <v>8</v>
      </c>
      <c r="AS10" s="15">
        <v>1</v>
      </c>
      <c r="AT10" s="15">
        <v>2</v>
      </c>
      <c r="AU10" s="595"/>
      <c r="AV10" s="596"/>
      <c r="AW10" s="15">
        <v>3</v>
      </c>
      <c r="AX10" s="15">
        <v>4</v>
      </c>
      <c r="AY10" s="15" t="s">
        <v>74</v>
      </c>
      <c r="AZ10" s="15"/>
      <c r="BA10" s="15">
        <v>6</v>
      </c>
      <c r="BB10" s="15" t="s">
        <v>51</v>
      </c>
      <c r="BC10" s="15">
        <v>8</v>
      </c>
      <c r="BD10" s="15">
        <v>1</v>
      </c>
      <c r="BE10" s="15">
        <v>2</v>
      </c>
      <c r="BF10" s="595"/>
      <c r="BG10" s="596"/>
      <c r="BH10" s="15">
        <v>3</v>
      </c>
      <c r="BI10" s="15">
        <v>4</v>
      </c>
      <c r="BJ10" s="15" t="s">
        <v>74</v>
      </c>
      <c r="BK10" s="15"/>
      <c r="BL10" s="15">
        <v>6</v>
      </c>
      <c r="BM10" s="15" t="s">
        <v>51</v>
      </c>
      <c r="BN10" s="15">
        <v>8</v>
      </c>
      <c r="BO10" s="15">
        <v>1</v>
      </c>
      <c r="BP10" s="15">
        <v>2</v>
      </c>
      <c r="BQ10" s="595"/>
      <c r="BR10" s="596"/>
      <c r="BS10" s="15">
        <v>3</v>
      </c>
      <c r="BT10" s="15">
        <v>4</v>
      </c>
      <c r="BU10" s="15" t="s">
        <v>74</v>
      </c>
      <c r="BV10" s="15"/>
      <c r="BW10" s="15">
        <v>6</v>
      </c>
      <c r="BX10" s="15" t="s">
        <v>51</v>
      </c>
      <c r="BY10" s="15">
        <v>8</v>
      </c>
      <c r="BZ10" s="209"/>
      <c r="CA10" s="303"/>
      <c r="CB10" s="210">
        <v>7564</v>
      </c>
      <c r="CC10" s="207">
        <v>7408</v>
      </c>
      <c r="CD10" s="47" t="s">
        <v>173</v>
      </c>
      <c r="CE10" s="47" t="s">
        <v>176</v>
      </c>
      <c r="CF10" s="47"/>
      <c r="CG10" s="47"/>
      <c r="CH10" s="47"/>
    </row>
    <row r="11" spans="1:88">
      <c r="A11" s="588" t="s">
        <v>7</v>
      </c>
      <c r="B11" s="590"/>
      <c r="C11" s="590"/>
      <c r="D11" s="590"/>
      <c r="E11" s="590"/>
      <c r="F11" s="590"/>
      <c r="G11" s="590"/>
      <c r="H11" s="590"/>
      <c r="I11" s="590"/>
      <c r="J11" s="590"/>
      <c r="K11" s="591"/>
      <c r="L11" s="588" t="s">
        <v>7</v>
      </c>
      <c r="M11" s="590"/>
      <c r="N11" s="590"/>
      <c r="O11" s="590"/>
      <c r="P11" s="590"/>
      <c r="Q11" s="590"/>
      <c r="R11" s="590"/>
      <c r="S11" s="590"/>
      <c r="T11" s="590"/>
      <c r="U11" s="590"/>
      <c r="V11" s="591"/>
      <c r="W11" s="588" t="s">
        <v>7</v>
      </c>
      <c r="X11" s="590"/>
      <c r="Y11" s="590"/>
      <c r="Z11" s="590"/>
      <c r="AA11" s="590"/>
      <c r="AB11" s="590"/>
      <c r="AC11" s="590"/>
      <c r="AD11" s="590"/>
      <c r="AE11" s="590"/>
      <c r="AF11" s="590"/>
      <c r="AG11" s="591"/>
      <c r="AH11" s="588" t="s">
        <v>7</v>
      </c>
      <c r="AI11" s="590"/>
      <c r="AJ11" s="590"/>
      <c r="AK11" s="590"/>
      <c r="AL11" s="590"/>
      <c r="AM11" s="590"/>
      <c r="AN11" s="590"/>
      <c r="AO11" s="590"/>
      <c r="AP11" s="590"/>
      <c r="AQ11" s="590"/>
      <c r="AR11" s="591"/>
      <c r="AS11" s="588" t="s">
        <v>7</v>
      </c>
      <c r="AT11" s="589"/>
      <c r="AU11" s="590"/>
      <c r="AV11" s="590"/>
      <c r="AW11" s="590"/>
      <c r="AX11" s="590"/>
      <c r="AY11" s="590"/>
      <c r="AZ11" s="590"/>
      <c r="BA11" s="590"/>
      <c r="BB11" s="589"/>
      <c r="BC11" s="591"/>
      <c r="BD11" s="7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686"/>
      <c r="BP11" s="686"/>
      <c r="BQ11" s="686"/>
      <c r="BR11" s="686"/>
      <c r="BS11" s="686"/>
      <c r="BT11" s="686"/>
      <c r="BU11" s="686"/>
      <c r="BV11" s="686"/>
      <c r="BW11" s="686"/>
      <c r="BX11" s="686"/>
      <c r="BY11" s="686"/>
      <c r="BZ11" s="59"/>
      <c r="CA11" s="304"/>
      <c r="CC11" s="47"/>
      <c r="CD11" s="47" t="s">
        <v>202</v>
      </c>
      <c r="CE11" s="47"/>
      <c r="CF11" s="47"/>
      <c r="CG11" s="47"/>
      <c r="CH11" s="47"/>
    </row>
    <row r="12" spans="1:88" s="234" customFormat="1" ht="15" customHeight="1" outlineLevel="1">
      <c r="A12" s="225">
        <f>L12</f>
        <v>1</v>
      </c>
      <c r="B12" s="226" t="str">
        <f>M12</f>
        <v>Учитель</v>
      </c>
      <c r="C12" s="622"/>
      <c r="D12" s="623"/>
      <c r="E12" s="227"/>
      <c r="F12" s="227">
        <f>C7</f>
        <v>50</v>
      </c>
      <c r="G12" s="228">
        <f>E12/F12</f>
        <v>0</v>
      </c>
      <c r="H12" s="229"/>
      <c r="I12" s="451">
        <f>T12</f>
        <v>242.7789392082787</v>
      </c>
      <c r="J12" s="231">
        <f>IFERROR(G12*I12,0)</f>
        <v>0</v>
      </c>
      <c r="K12" s="558" t="s">
        <v>116</v>
      </c>
      <c r="L12" s="225">
        <f>W12</f>
        <v>1</v>
      </c>
      <c r="M12" s="232" t="str">
        <f>X12</f>
        <v>Учитель</v>
      </c>
      <c r="N12" s="622"/>
      <c r="O12" s="623"/>
      <c r="P12" s="227"/>
      <c r="Q12" s="227">
        <f>N7</f>
        <v>36127</v>
      </c>
      <c r="R12" s="228"/>
      <c r="S12" s="229"/>
      <c r="T12" s="451">
        <f>AE12</f>
        <v>242.7789392082787</v>
      </c>
      <c r="U12" s="233">
        <f>IFERROR(R12*T12,0)</f>
        <v>0</v>
      </c>
      <c r="V12" s="558" t="s">
        <v>116</v>
      </c>
      <c r="W12" s="225">
        <f>AH12</f>
        <v>1</v>
      </c>
      <c r="X12" s="16" t="str">
        <f>AI12</f>
        <v>Учитель</v>
      </c>
      <c r="Y12" s="661">
        <f>46.83/436*AB12</f>
        <v>17.185321100917431</v>
      </c>
      <c r="Z12" s="623"/>
      <c r="AA12" s="246">
        <f t="shared" ref="AA12:AA21" si="0">Y12*1972</f>
        <v>33889.453211009175</v>
      </c>
      <c r="AB12" s="227">
        <f>Y7</f>
        <v>160</v>
      </c>
      <c r="AC12" s="228">
        <f>AA12/AB12</f>
        <v>211.80908256880736</v>
      </c>
      <c r="AD12" s="229"/>
      <c r="AE12" s="451">
        <f>AP12</f>
        <v>242.7789392082787</v>
      </c>
      <c r="AF12" s="224">
        <f>IFERROR(AC12*AE12,0)</f>
        <v>51422.784380733763</v>
      </c>
      <c r="AG12" s="558" t="s">
        <v>116</v>
      </c>
      <c r="AH12" s="225">
        <f>AS12</f>
        <v>1</v>
      </c>
      <c r="AI12" s="235" t="str">
        <f>AT12</f>
        <v>Учитель</v>
      </c>
      <c r="AJ12" s="661">
        <f>46.83/436*AM12</f>
        <v>20.192752293577982</v>
      </c>
      <c r="AK12" s="623"/>
      <c r="AL12" s="246">
        <f t="shared" ref="AL12:AL21" si="1">AJ12*1972</f>
        <v>39820.107522935781</v>
      </c>
      <c r="AM12" s="227">
        <f>AJ7</f>
        <v>188</v>
      </c>
      <c r="AN12" s="228">
        <f>AL12/AM12</f>
        <v>211.80908256880736</v>
      </c>
      <c r="AO12" s="229"/>
      <c r="AP12" s="451">
        <f>BA12</f>
        <v>242.7789392082787</v>
      </c>
      <c r="AQ12" s="236">
        <f>IFERROR(AN12*AP12,0)</f>
        <v>51422.784380733763</v>
      </c>
      <c r="AR12" s="558" t="s">
        <v>116</v>
      </c>
      <c r="AS12" s="237">
        <f>BD12</f>
        <v>1</v>
      </c>
      <c r="AT12" s="238" t="str">
        <f>BE12</f>
        <v>Учитель</v>
      </c>
      <c r="AU12" s="661">
        <f>46.83/436*AX12</f>
        <v>5.4778211009174305</v>
      </c>
      <c r="AV12" s="623"/>
      <c r="AW12" s="246">
        <f t="shared" ref="AW12:AW20" si="2">AU12*1972</f>
        <v>10802.263211009173</v>
      </c>
      <c r="AX12" s="227">
        <f>AU7</f>
        <v>51</v>
      </c>
      <c r="AY12" s="228">
        <f>AW12/AX12</f>
        <v>211.8090825688073</v>
      </c>
      <c r="AZ12" s="229"/>
      <c r="BA12" s="470">
        <f>BL12</f>
        <v>242.7789392082787</v>
      </c>
      <c r="BB12" s="239">
        <f>IFERROR(AY12*BA12,0)</f>
        <v>51422.784380733749</v>
      </c>
      <c r="BC12" s="558" t="s">
        <v>116</v>
      </c>
      <c r="BD12" s="225">
        <f>BO12</f>
        <v>1</v>
      </c>
      <c r="BE12" s="235" t="str">
        <f>BP12</f>
        <v>Учитель</v>
      </c>
      <c r="BF12" s="661">
        <f>46.83/436*BI12</f>
        <v>3.54447247706422</v>
      </c>
      <c r="BG12" s="623"/>
      <c r="BH12" s="246">
        <f t="shared" ref="BH12:BH21" si="3">BF12*1972</f>
        <v>6989.6997247706422</v>
      </c>
      <c r="BI12" s="227">
        <f>BF7</f>
        <v>33</v>
      </c>
      <c r="BJ12" s="240">
        <f>BH12/BI12</f>
        <v>211.80908256880733</v>
      </c>
      <c r="BK12" s="229"/>
      <c r="BL12" s="451">
        <f>BW12</f>
        <v>242.7789392082787</v>
      </c>
      <c r="BM12" s="236">
        <f>IFERROR(BJ12*BL12,0)</f>
        <v>51422.784380733756</v>
      </c>
      <c r="BN12" s="558" t="s">
        <v>116</v>
      </c>
      <c r="BO12" s="225">
        <v>1</v>
      </c>
      <c r="BP12" s="241" t="s">
        <v>118</v>
      </c>
      <c r="BQ12" s="661">
        <f>46.83/436*BT12</f>
        <v>0.42963302752293575</v>
      </c>
      <c r="BR12" s="623"/>
      <c r="BS12" s="246">
        <f t="shared" ref="BS12:BS21" si="4">BQ12*1972</f>
        <v>847.23633027522931</v>
      </c>
      <c r="BT12" s="242">
        <f>BQ7</f>
        <v>4</v>
      </c>
      <c r="BU12" s="240">
        <f>BS12/BT12</f>
        <v>211.80908256880733</v>
      </c>
      <c r="BV12" s="229"/>
      <c r="BW12" s="451">
        <f>1434993.21492575/CD12*1.302/1972*12</f>
        <v>242.7789392082787</v>
      </c>
      <c r="BX12" s="236">
        <f>IFERROR(BU12*BW12,0)</f>
        <v>51422.784380733756</v>
      </c>
      <c r="BY12" s="558" t="s">
        <v>116</v>
      </c>
      <c r="BZ12" s="250">
        <f>BF12+AU12+AJ12+Y12+N12+C12+BQ12</f>
        <v>46.829999999999991</v>
      </c>
      <c r="CA12" s="305">
        <f>BX12*BT12+BM12*BI12+BB12*AX12+AQ12*AM12+AF12*AB12+U12*Q12+J12*F12</f>
        <v>22420333.98999992</v>
      </c>
      <c r="CB12" s="243">
        <f>AB12*AF12+AM12*AQ12+AX12*BB12+BI12*BM12+BT12*BX12</f>
        <v>22420333.98999992</v>
      </c>
      <c r="CC12" s="244" t="str">
        <f>BP12</f>
        <v>Учитель</v>
      </c>
      <c r="CD12" s="244">
        <v>46.83</v>
      </c>
      <c r="CE12" s="245"/>
      <c r="CF12" s="245">
        <f>CA12/BZ12/12/1.302</f>
        <v>30642.605486349566</v>
      </c>
      <c r="CG12" s="244"/>
      <c r="CH12" s="244"/>
    </row>
    <row r="13" spans="1:88" s="234" customFormat="1" outlineLevel="1">
      <c r="A13" s="225">
        <f t="shared" ref="A13:A21" si="5">L13</f>
        <v>2</v>
      </c>
      <c r="B13" s="226" t="str">
        <f t="shared" ref="B13:B21" si="6">M13</f>
        <v>Учитель-логопед</v>
      </c>
      <c r="C13" s="622"/>
      <c r="D13" s="623"/>
      <c r="E13" s="227"/>
      <c r="F13" s="227">
        <f>F12</f>
        <v>50</v>
      </c>
      <c r="G13" s="228">
        <f t="shared" ref="G13:G21" si="7">E13/F13</f>
        <v>0</v>
      </c>
      <c r="H13" s="229"/>
      <c r="I13" s="451">
        <f t="shared" ref="I13:I21" si="8">T13</f>
        <v>229.76470588235296</v>
      </c>
      <c r="J13" s="231">
        <f t="shared" ref="J13:J21" si="9">IFERROR(G13*I13,0)</f>
        <v>0</v>
      </c>
      <c r="K13" s="559"/>
      <c r="L13" s="225">
        <f t="shared" ref="L13:L21" si="10">W13</f>
        <v>2</v>
      </c>
      <c r="M13" s="232" t="str">
        <f t="shared" ref="M13:M21" si="11">X13</f>
        <v>Учитель-логопед</v>
      </c>
      <c r="N13" s="622"/>
      <c r="O13" s="623"/>
      <c r="P13" s="227"/>
      <c r="Q13" s="227">
        <f>Q12</f>
        <v>36127</v>
      </c>
      <c r="R13" s="228"/>
      <c r="S13" s="229"/>
      <c r="T13" s="451">
        <f t="shared" ref="T13:T21" si="12">AE13</f>
        <v>229.76470588235296</v>
      </c>
      <c r="U13" s="233">
        <f t="shared" ref="U13:U21" si="13">IFERROR(R13*T13,0)</f>
        <v>0</v>
      </c>
      <c r="V13" s="559"/>
      <c r="W13" s="225">
        <f t="shared" ref="W13:W21" si="14">AH13</f>
        <v>2</v>
      </c>
      <c r="X13" s="16" t="str">
        <f t="shared" ref="X13:X21" si="15">AI13</f>
        <v>Учитель-логопед</v>
      </c>
      <c r="Y13" s="622">
        <f>1.7/432*AB13</f>
        <v>0.62962962962962954</v>
      </c>
      <c r="Z13" s="623"/>
      <c r="AA13" s="227">
        <f t="shared" si="0"/>
        <v>1241.6296296296296</v>
      </c>
      <c r="AB13" s="227">
        <f>AB12</f>
        <v>160</v>
      </c>
      <c r="AC13" s="228">
        <f t="shared" ref="AC13:AC21" si="16">AA13/AB13</f>
        <v>7.7601851851851844</v>
      </c>
      <c r="AD13" s="229"/>
      <c r="AE13" s="451">
        <f t="shared" ref="AE13:AE21" si="17">AP13</f>
        <v>229.76470588235296</v>
      </c>
      <c r="AF13" s="224">
        <f t="shared" ref="AF13:AF21" si="18">IFERROR(AC13*AE13,0)</f>
        <v>1783.0166666666667</v>
      </c>
      <c r="AG13" s="559"/>
      <c r="AH13" s="225">
        <f t="shared" ref="AH13:AH21" si="19">AS13</f>
        <v>2</v>
      </c>
      <c r="AI13" s="235" t="str">
        <f t="shared" ref="AI13:AI21" si="20">AT13</f>
        <v>Учитель-логопед</v>
      </c>
      <c r="AJ13" s="622">
        <f>1.7/432*AM13</f>
        <v>0.7398148148148147</v>
      </c>
      <c r="AK13" s="623"/>
      <c r="AL13" s="227">
        <f t="shared" si="1"/>
        <v>1458.9148148148147</v>
      </c>
      <c r="AM13" s="227">
        <f>AM12</f>
        <v>188</v>
      </c>
      <c r="AN13" s="228">
        <f t="shared" ref="AN13:AN21" si="21">AL13/AM13</f>
        <v>7.7601851851851844</v>
      </c>
      <c r="AO13" s="229"/>
      <c r="AP13" s="451">
        <f t="shared" ref="AP13:AP21" si="22">BA13</f>
        <v>229.76470588235296</v>
      </c>
      <c r="AQ13" s="236">
        <f t="shared" ref="AQ13:AQ21" si="23">IFERROR(AN13*AP13,0)</f>
        <v>1783.0166666666667</v>
      </c>
      <c r="AR13" s="559"/>
      <c r="AS13" s="237">
        <f t="shared" ref="AS13:AS21" si="24">BD13</f>
        <v>2</v>
      </c>
      <c r="AT13" s="238" t="str">
        <f t="shared" ref="AT13:AT21" si="25">BE13</f>
        <v>Учитель-логопед</v>
      </c>
      <c r="AU13" s="622">
        <f>1.7/432*AX13</f>
        <v>0.20069444444444443</v>
      </c>
      <c r="AV13" s="623"/>
      <c r="AW13" s="227">
        <f t="shared" si="2"/>
        <v>395.76944444444439</v>
      </c>
      <c r="AX13" s="227">
        <f>AX12</f>
        <v>51</v>
      </c>
      <c r="AY13" s="228">
        <f t="shared" ref="AY13:AY21" si="26">AW13/AX13</f>
        <v>7.7601851851851844</v>
      </c>
      <c r="AZ13" s="229"/>
      <c r="BA13" s="470">
        <f t="shared" ref="BA13:BA21" si="27">BL13</f>
        <v>229.76470588235296</v>
      </c>
      <c r="BB13" s="239">
        <f t="shared" ref="BB13:BB21" si="28">IFERROR(AY13*BA13,0)</f>
        <v>1783.0166666666667</v>
      </c>
      <c r="BC13" s="559"/>
      <c r="BD13" s="225">
        <f t="shared" ref="BD13:BD21" si="29">BO13</f>
        <v>2</v>
      </c>
      <c r="BE13" s="235" t="str">
        <f t="shared" ref="BE13:BE21" si="30">BP13</f>
        <v>Учитель-логопед</v>
      </c>
      <c r="BF13" s="622">
        <f>1.7/432*BI13</f>
        <v>0.12986111111111109</v>
      </c>
      <c r="BG13" s="623"/>
      <c r="BH13" s="227">
        <f t="shared" si="3"/>
        <v>256.08611111111105</v>
      </c>
      <c r="BI13" s="227">
        <f>BI12</f>
        <v>33</v>
      </c>
      <c r="BJ13" s="240">
        <f t="shared" ref="BJ13:BJ21" si="31">BH13/BI13</f>
        <v>7.7601851851851835</v>
      </c>
      <c r="BK13" s="229"/>
      <c r="BL13" s="451">
        <f t="shared" ref="BL13:BL21" si="32">BW13</f>
        <v>229.76470588235296</v>
      </c>
      <c r="BM13" s="236">
        <f t="shared" ref="BM13:BM21" si="33">IFERROR(BJ13*BL13,0)</f>
        <v>1783.0166666666664</v>
      </c>
      <c r="BN13" s="559"/>
      <c r="BO13" s="225">
        <v>2</v>
      </c>
      <c r="BP13" s="241" t="s">
        <v>119</v>
      </c>
      <c r="BQ13" s="622"/>
      <c r="BR13" s="623"/>
      <c r="BS13" s="246">
        <f t="shared" si="4"/>
        <v>0</v>
      </c>
      <c r="BT13" s="242">
        <f>BT12</f>
        <v>4</v>
      </c>
      <c r="BU13" s="240">
        <f t="shared" ref="BU13:BU21" si="34">BS13/BT13</f>
        <v>0</v>
      </c>
      <c r="BV13" s="229"/>
      <c r="BW13" s="451">
        <f>(49300)/(CD13)*1.302/1972*12</f>
        <v>229.76470588235296</v>
      </c>
      <c r="BX13" s="236">
        <f t="shared" ref="BX13:BX21" si="35">IFERROR(BU13*BW13,0)</f>
        <v>0</v>
      </c>
      <c r="BY13" s="559"/>
      <c r="BZ13" s="250">
        <f>BF13+AU13+AJ13+Y13+N13+C13+BQ13</f>
        <v>1.6999999999999997</v>
      </c>
      <c r="CA13" s="305">
        <f>BX13*BT13+BM13*BI13+BB13*AX13+AQ13*AM13+AF13*AB13+U13*Q13+J13*F13</f>
        <v>770263.2</v>
      </c>
      <c r="CB13" s="243">
        <f>AB13*AF13+AM13*AQ13+AX13*BB13+BI13*BM13+BT13*BX13</f>
        <v>770263.2</v>
      </c>
      <c r="CC13" s="244" t="str">
        <f t="shared" ref="CC13:CC21" si="36">BP13</f>
        <v>Учитель-логопед</v>
      </c>
      <c r="CD13" s="244">
        <v>1.7</v>
      </c>
      <c r="CE13" s="244"/>
      <c r="CF13" s="245">
        <f>CA13/BZ13/12/1.302</f>
        <v>29000.000000000004</v>
      </c>
      <c r="CG13" s="244"/>
      <c r="CH13" s="244"/>
    </row>
    <row r="14" spans="1:88" s="234" customFormat="1" outlineLevel="1">
      <c r="A14" s="225">
        <f t="shared" si="5"/>
        <v>3</v>
      </c>
      <c r="B14" s="226" t="str">
        <f t="shared" si="6"/>
        <v>Педагог-психолог</v>
      </c>
      <c r="C14" s="622"/>
      <c r="D14" s="623"/>
      <c r="E14" s="227"/>
      <c r="F14" s="227">
        <f t="shared" ref="F14:F21" si="37">F13</f>
        <v>50</v>
      </c>
      <c r="G14" s="228">
        <f t="shared" si="7"/>
        <v>0</v>
      </c>
      <c r="H14" s="229"/>
      <c r="I14" s="451">
        <f t="shared" si="8"/>
        <v>229.76470588235296</v>
      </c>
      <c r="J14" s="231">
        <f t="shared" si="9"/>
        <v>0</v>
      </c>
      <c r="K14" s="559"/>
      <c r="L14" s="225">
        <f t="shared" si="10"/>
        <v>3</v>
      </c>
      <c r="M14" s="232" t="str">
        <f t="shared" si="11"/>
        <v>Педагог-психолог</v>
      </c>
      <c r="N14" s="622"/>
      <c r="O14" s="623"/>
      <c r="P14" s="227"/>
      <c r="Q14" s="227">
        <f t="shared" ref="Q14:Q21" si="38">Q13</f>
        <v>36127</v>
      </c>
      <c r="R14" s="228"/>
      <c r="S14" s="229"/>
      <c r="T14" s="451">
        <f t="shared" si="12"/>
        <v>229.76470588235296</v>
      </c>
      <c r="U14" s="233">
        <f t="shared" si="13"/>
        <v>0</v>
      </c>
      <c r="V14" s="559"/>
      <c r="W14" s="225">
        <f t="shared" si="14"/>
        <v>3</v>
      </c>
      <c r="X14" s="16" t="str">
        <f t="shared" si="15"/>
        <v>Педагог-психолог</v>
      </c>
      <c r="Y14" s="622">
        <f>1/432*AB14</f>
        <v>0.37037037037037035</v>
      </c>
      <c r="Z14" s="623"/>
      <c r="AA14" s="227">
        <f t="shared" si="0"/>
        <v>730.37037037037032</v>
      </c>
      <c r="AB14" s="227">
        <f t="shared" ref="AB14:AB21" si="39">AB13</f>
        <v>160</v>
      </c>
      <c r="AC14" s="228">
        <f t="shared" si="16"/>
        <v>4.5648148148148149</v>
      </c>
      <c r="AD14" s="229"/>
      <c r="AE14" s="451">
        <f t="shared" si="17"/>
        <v>229.76470588235296</v>
      </c>
      <c r="AF14" s="224">
        <f t="shared" si="18"/>
        <v>1048.8333333333335</v>
      </c>
      <c r="AG14" s="559"/>
      <c r="AH14" s="225">
        <f t="shared" si="19"/>
        <v>3</v>
      </c>
      <c r="AI14" s="235" t="str">
        <f t="shared" si="20"/>
        <v>Педагог-психолог</v>
      </c>
      <c r="AJ14" s="622">
        <f>1/432*AM14</f>
        <v>0.43518518518518517</v>
      </c>
      <c r="AK14" s="623"/>
      <c r="AL14" s="227">
        <f t="shared" si="1"/>
        <v>858.18518518518522</v>
      </c>
      <c r="AM14" s="227">
        <f t="shared" ref="AM14:AM21" si="40">AM13</f>
        <v>188</v>
      </c>
      <c r="AN14" s="228">
        <f t="shared" si="21"/>
        <v>4.5648148148148149</v>
      </c>
      <c r="AO14" s="229"/>
      <c r="AP14" s="451">
        <f t="shared" si="22"/>
        <v>229.76470588235296</v>
      </c>
      <c r="AQ14" s="236">
        <f t="shared" si="23"/>
        <v>1048.8333333333335</v>
      </c>
      <c r="AR14" s="559"/>
      <c r="AS14" s="237">
        <f t="shared" si="24"/>
        <v>3</v>
      </c>
      <c r="AT14" s="238" t="str">
        <f t="shared" si="25"/>
        <v>Педагог-психолог</v>
      </c>
      <c r="AU14" s="622">
        <f>1/432*AX14</f>
        <v>0.11805555555555555</v>
      </c>
      <c r="AV14" s="623"/>
      <c r="AW14" s="227">
        <f t="shared" si="2"/>
        <v>232.80555555555554</v>
      </c>
      <c r="AX14" s="227">
        <f>AX12</f>
        <v>51</v>
      </c>
      <c r="AY14" s="228">
        <f t="shared" si="26"/>
        <v>4.5648148148148149</v>
      </c>
      <c r="AZ14" s="229"/>
      <c r="BA14" s="470">
        <f t="shared" si="27"/>
        <v>229.76470588235296</v>
      </c>
      <c r="BB14" s="239">
        <f t="shared" si="28"/>
        <v>1048.8333333333335</v>
      </c>
      <c r="BC14" s="559"/>
      <c r="BD14" s="225">
        <f t="shared" si="29"/>
        <v>3</v>
      </c>
      <c r="BE14" s="235" t="str">
        <f t="shared" si="30"/>
        <v>Педагог-психолог</v>
      </c>
      <c r="BF14" s="622">
        <f>1/432*BI14</f>
        <v>7.6388888888888881E-2</v>
      </c>
      <c r="BG14" s="623"/>
      <c r="BH14" s="227">
        <f t="shared" si="3"/>
        <v>150.63888888888889</v>
      </c>
      <c r="BI14" s="227">
        <f t="shared" ref="BI14:BI21" si="41">BI13</f>
        <v>33</v>
      </c>
      <c r="BJ14" s="240">
        <f t="shared" si="31"/>
        <v>4.5648148148148149</v>
      </c>
      <c r="BK14" s="229"/>
      <c r="BL14" s="451">
        <f t="shared" si="32"/>
        <v>229.76470588235296</v>
      </c>
      <c r="BM14" s="236">
        <f t="shared" si="33"/>
        <v>1048.8333333333335</v>
      </c>
      <c r="BN14" s="559"/>
      <c r="BO14" s="225">
        <v>3</v>
      </c>
      <c r="BP14" s="241" t="s">
        <v>71</v>
      </c>
      <c r="BQ14" s="622"/>
      <c r="BR14" s="623"/>
      <c r="BS14" s="246">
        <f t="shared" si="4"/>
        <v>0</v>
      </c>
      <c r="BT14" s="242">
        <f t="shared" ref="BT14:BT20" si="42">BT13</f>
        <v>4</v>
      </c>
      <c r="BU14" s="240">
        <f t="shared" si="34"/>
        <v>0</v>
      </c>
      <c r="BV14" s="229"/>
      <c r="BW14" s="451">
        <f>(29000)/CD14*1.302/1972*12</f>
        <v>229.76470588235296</v>
      </c>
      <c r="BX14" s="236">
        <f t="shared" si="35"/>
        <v>0</v>
      </c>
      <c r="BY14" s="559"/>
      <c r="BZ14" s="250">
        <f>BF14+AU14+AJ14+Y14+N14+C14+BQ14</f>
        <v>0.99999999999999989</v>
      </c>
      <c r="CA14" s="305">
        <f>BX14*BT14+BM14*BI14+BB14*AX14+AQ14*AM14+AF14*AB14+U14*Q14+J14*F14</f>
        <v>453096.00000000006</v>
      </c>
      <c r="CB14" s="243">
        <f>AB14*AF14+AM14*AQ14+AX14*BB14+BI14*BM14+BT14*BX14</f>
        <v>453096.00000000006</v>
      </c>
      <c r="CC14" s="244" t="str">
        <f t="shared" si="36"/>
        <v>Педагог-психолог</v>
      </c>
      <c r="CD14" s="244">
        <v>1</v>
      </c>
      <c r="CE14" s="244"/>
      <c r="CF14" s="245">
        <f t="shared" ref="CF14:CF21" si="43">CA14/BZ14/12/1.302</f>
        <v>29000.000000000004</v>
      </c>
      <c r="CG14" s="244"/>
      <c r="CH14" s="244"/>
    </row>
    <row r="15" spans="1:88" s="234" customFormat="1" outlineLevel="1">
      <c r="A15" s="225">
        <f t="shared" si="5"/>
        <v>4</v>
      </c>
      <c r="B15" s="226" t="str">
        <f t="shared" si="6"/>
        <v>Педагог-организатор</v>
      </c>
      <c r="C15" s="622"/>
      <c r="D15" s="623"/>
      <c r="E15" s="227"/>
      <c r="F15" s="227">
        <f t="shared" si="37"/>
        <v>50</v>
      </c>
      <c r="G15" s="228">
        <f t="shared" si="7"/>
        <v>0</v>
      </c>
      <c r="H15" s="229"/>
      <c r="I15" s="451">
        <f t="shared" si="8"/>
        <v>229.76470588235296</v>
      </c>
      <c r="J15" s="231">
        <f t="shared" si="9"/>
        <v>0</v>
      </c>
      <c r="K15" s="559"/>
      <c r="L15" s="225">
        <f t="shared" si="10"/>
        <v>4</v>
      </c>
      <c r="M15" s="232" t="str">
        <f t="shared" si="11"/>
        <v>Педагог-организатор</v>
      </c>
      <c r="N15" s="622"/>
      <c r="O15" s="623"/>
      <c r="P15" s="227"/>
      <c r="Q15" s="227">
        <f t="shared" si="38"/>
        <v>36127</v>
      </c>
      <c r="R15" s="228"/>
      <c r="S15" s="229"/>
      <c r="T15" s="451">
        <f t="shared" si="12"/>
        <v>229.76470588235296</v>
      </c>
      <c r="U15" s="233">
        <f t="shared" si="13"/>
        <v>0</v>
      </c>
      <c r="V15" s="559"/>
      <c r="W15" s="225">
        <f t="shared" si="14"/>
        <v>4</v>
      </c>
      <c r="X15" s="16" t="str">
        <f t="shared" si="15"/>
        <v>Педагог-организатор</v>
      </c>
      <c r="Y15" s="622">
        <f>0.5/399*AB15</f>
        <v>0.20050125313283207</v>
      </c>
      <c r="Z15" s="623"/>
      <c r="AA15" s="227">
        <f t="shared" si="0"/>
        <v>395.38847117794484</v>
      </c>
      <c r="AB15" s="227">
        <f t="shared" si="39"/>
        <v>160</v>
      </c>
      <c r="AC15" s="228">
        <f t="shared" si="16"/>
        <v>2.4711779448621551</v>
      </c>
      <c r="AD15" s="229"/>
      <c r="AE15" s="451">
        <f t="shared" si="17"/>
        <v>229.76470588235296</v>
      </c>
      <c r="AF15" s="224">
        <f t="shared" si="18"/>
        <v>567.78947368421052</v>
      </c>
      <c r="AG15" s="559"/>
      <c r="AH15" s="225">
        <f t="shared" si="19"/>
        <v>4</v>
      </c>
      <c r="AI15" s="235" t="str">
        <f t="shared" si="20"/>
        <v>Педагог-организатор</v>
      </c>
      <c r="AJ15" s="622">
        <f>0.5/399*AM15</f>
        <v>0.23558897243107768</v>
      </c>
      <c r="AK15" s="623"/>
      <c r="AL15" s="227">
        <f t="shared" si="1"/>
        <v>464.58145363408516</v>
      </c>
      <c r="AM15" s="227">
        <f t="shared" si="40"/>
        <v>188</v>
      </c>
      <c r="AN15" s="228">
        <f t="shared" si="21"/>
        <v>2.4711779448621551</v>
      </c>
      <c r="AO15" s="229"/>
      <c r="AP15" s="451">
        <f t="shared" si="22"/>
        <v>229.76470588235296</v>
      </c>
      <c r="AQ15" s="236">
        <f t="shared" si="23"/>
        <v>567.78947368421052</v>
      </c>
      <c r="AR15" s="559"/>
      <c r="AS15" s="237">
        <f t="shared" si="24"/>
        <v>4</v>
      </c>
      <c r="AT15" s="238" t="str">
        <f t="shared" si="25"/>
        <v>Педагог-организатор</v>
      </c>
      <c r="AU15" s="622">
        <f>0.5/399*AX15</f>
        <v>6.3909774436090222E-2</v>
      </c>
      <c r="AV15" s="623"/>
      <c r="AW15" s="227">
        <f t="shared" si="2"/>
        <v>126.03007518796991</v>
      </c>
      <c r="AX15" s="227">
        <f>AX12</f>
        <v>51</v>
      </c>
      <c r="AY15" s="228">
        <f t="shared" si="26"/>
        <v>2.4711779448621551</v>
      </c>
      <c r="AZ15" s="229"/>
      <c r="BA15" s="470">
        <f t="shared" si="27"/>
        <v>229.76470588235296</v>
      </c>
      <c r="BB15" s="239">
        <f t="shared" si="28"/>
        <v>567.78947368421052</v>
      </c>
      <c r="BC15" s="559"/>
      <c r="BD15" s="225">
        <f t="shared" si="29"/>
        <v>4</v>
      </c>
      <c r="BE15" s="235" t="str">
        <f t="shared" si="30"/>
        <v>Педагог-организатор</v>
      </c>
      <c r="BF15" s="622"/>
      <c r="BG15" s="623"/>
      <c r="BH15" s="227">
        <f t="shared" si="3"/>
        <v>0</v>
      </c>
      <c r="BI15" s="227">
        <f t="shared" si="41"/>
        <v>33</v>
      </c>
      <c r="BJ15" s="240">
        <f t="shared" si="31"/>
        <v>0</v>
      </c>
      <c r="BK15" s="229"/>
      <c r="BL15" s="451">
        <f t="shared" si="32"/>
        <v>229.76470588235296</v>
      </c>
      <c r="BM15" s="236">
        <f t="shared" si="33"/>
        <v>0</v>
      </c>
      <c r="BN15" s="559"/>
      <c r="BO15" s="225">
        <v>4</v>
      </c>
      <c r="BP15" s="241" t="s">
        <v>72</v>
      </c>
      <c r="BQ15" s="622"/>
      <c r="BR15" s="623"/>
      <c r="BS15" s="246">
        <f t="shared" si="4"/>
        <v>0</v>
      </c>
      <c r="BT15" s="242">
        <f t="shared" si="42"/>
        <v>4</v>
      </c>
      <c r="BU15" s="240">
        <f t="shared" si="34"/>
        <v>0</v>
      </c>
      <c r="BV15" s="229"/>
      <c r="BW15" s="451">
        <f>(14500)/CD15*1.302/1972*12</f>
        <v>229.76470588235296</v>
      </c>
      <c r="BX15" s="236">
        <f t="shared" si="35"/>
        <v>0</v>
      </c>
      <c r="BY15" s="559"/>
      <c r="BZ15" s="250">
        <f>BF15+AU15+AJ15+Y15+N15+C15+BQ15</f>
        <v>0.5</v>
      </c>
      <c r="CA15" s="305">
        <f>BX15*BT15+BM15*BI15+BB15*AX15+AQ15*AM15+AF15*AB15+U15*Q15+J15*F15</f>
        <v>226548</v>
      </c>
      <c r="CB15" s="243">
        <f>AB15*AF15+AM15*AQ15+AX15*BB15+BI15*BM15+BT15*BX15</f>
        <v>226548</v>
      </c>
      <c r="CC15" s="244" t="str">
        <f t="shared" si="36"/>
        <v>Педагог-организатор</v>
      </c>
      <c r="CD15" s="244">
        <v>0.5</v>
      </c>
      <c r="CE15" s="244"/>
      <c r="CF15" s="245">
        <f t="shared" si="43"/>
        <v>29000</v>
      </c>
      <c r="CG15" s="244"/>
      <c r="CH15" s="244"/>
    </row>
    <row r="16" spans="1:88" s="234" customFormat="1" ht="30.75" customHeight="1" outlineLevel="1">
      <c r="A16" s="225">
        <f t="shared" si="5"/>
        <v>5</v>
      </c>
      <c r="B16" s="226" t="str">
        <f t="shared" si="6"/>
        <v>Педагог дополнительного образования</v>
      </c>
      <c r="C16" s="622"/>
      <c r="D16" s="623"/>
      <c r="E16" s="227"/>
      <c r="F16" s="227">
        <f t="shared" si="37"/>
        <v>50</v>
      </c>
      <c r="G16" s="228">
        <f t="shared" si="7"/>
        <v>0</v>
      </c>
      <c r="H16" s="229"/>
      <c r="I16" s="451">
        <f t="shared" si="8"/>
        <v>229.76470588235296</v>
      </c>
      <c r="J16" s="231">
        <f t="shared" si="9"/>
        <v>0</v>
      </c>
      <c r="K16" s="559"/>
      <c r="L16" s="225">
        <f t="shared" si="10"/>
        <v>5</v>
      </c>
      <c r="M16" s="232" t="str">
        <f t="shared" si="11"/>
        <v>Педагог дополнительного образования</v>
      </c>
      <c r="N16" s="622">
        <v>3.8</v>
      </c>
      <c r="O16" s="623"/>
      <c r="P16" s="227">
        <f>N16*1972</f>
        <v>7493.5999999999995</v>
      </c>
      <c r="Q16" s="227">
        <f t="shared" si="38"/>
        <v>36127</v>
      </c>
      <c r="R16" s="228">
        <f>P16/Q16</f>
        <v>0.20742381044648045</v>
      </c>
      <c r="S16" s="229"/>
      <c r="T16" s="451">
        <f t="shared" si="12"/>
        <v>229.76470588235296</v>
      </c>
      <c r="U16" s="233">
        <f t="shared" si="13"/>
        <v>47.658670800232514</v>
      </c>
      <c r="V16" s="559"/>
      <c r="W16" s="225">
        <f t="shared" si="14"/>
        <v>5</v>
      </c>
      <c r="X16" s="16" t="str">
        <f t="shared" si="15"/>
        <v>Педагог дополнительного образования</v>
      </c>
      <c r="Y16" s="622"/>
      <c r="Z16" s="623"/>
      <c r="AA16" s="227">
        <f t="shared" si="0"/>
        <v>0</v>
      </c>
      <c r="AB16" s="227">
        <f t="shared" si="39"/>
        <v>160</v>
      </c>
      <c r="AC16" s="228">
        <f t="shared" si="16"/>
        <v>0</v>
      </c>
      <c r="AD16" s="229"/>
      <c r="AE16" s="451">
        <f t="shared" si="17"/>
        <v>229.76470588235296</v>
      </c>
      <c r="AF16" s="224">
        <f t="shared" si="18"/>
        <v>0</v>
      </c>
      <c r="AG16" s="559"/>
      <c r="AH16" s="225">
        <f t="shared" si="19"/>
        <v>5</v>
      </c>
      <c r="AI16" s="235" t="str">
        <f t="shared" si="20"/>
        <v>Педагог дополнительного образования</v>
      </c>
      <c r="AJ16" s="622"/>
      <c r="AK16" s="623"/>
      <c r="AL16" s="227">
        <f t="shared" si="1"/>
        <v>0</v>
      </c>
      <c r="AM16" s="227">
        <f t="shared" si="40"/>
        <v>188</v>
      </c>
      <c r="AN16" s="228">
        <f t="shared" si="21"/>
        <v>0</v>
      </c>
      <c r="AO16" s="229"/>
      <c r="AP16" s="451">
        <f t="shared" si="22"/>
        <v>229.76470588235296</v>
      </c>
      <c r="AQ16" s="236">
        <f t="shared" si="23"/>
        <v>0</v>
      </c>
      <c r="AR16" s="559"/>
      <c r="AS16" s="237">
        <f t="shared" si="24"/>
        <v>5</v>
      </c>
      <c r="AT16" s="238" t="str">
        <f t="shared" si="25"/>
        <v>Педагог дополнительного образования</v>
      </c>
      <c r="AU16" s="622"/>
      <c r="AV16" s="623"/>
      <c r="AW16" s="227">
        <f t="shared" si="2"/>
        <v>0</v>
      </c>
      <c r="AX16" s="227">
        <f>AX12</f>
        <v>51</v>
      </c>
      <c r="AY16" s="228">
        <f t="shared" si="26"/>
        <v>0</v>
      </c>
      <c r="AZ16" s="229"/>
      <c r="BA16" s="470">
        <f t="shared" si="27"/>
        <v>229.76470588235296</v>
      </c>
      <c r="BB16" s="239">
        <f t="shared" si="28"/>
        <v>0</v>
      </c>
      <c r="BC16" s="559"/>
      <c r="BD16" s="225">
        <f t="shared" si="29"/>
        <v>5</v>
      </c>
      <c r="BE16" s="235" t="str">
        <f t="shared" si="30"/>
        <v>Педагог дополнительного образования</v>
      </c>
      <c r="BF16" s="622"/>
      <c r="BG16" s="623"/>
      <c r="BH16" s="227">
        <f t="shared" si="3"/>
        <v>0</v>
      </c>
      <c r="BI16" s="227">
        <f t="shared" si="41"/>
        <v>33</v>
      </c>
      <c r="BJ16" s="240">
        <f t="shared" si="31"/>
        <v>0</v>
      </c>
      <c r="BK16" s="229"/>
      <c r="BL16" s="451">
        <f t="shared" si="32"/>
        <v>229.76470588235296</v>
      </c>
      <c r="BM16" s="236">
        <f t="shared" si="33"/>
        <v>0</v>
      </c>
      <c r="BN16" s="559"/>
      <c r="BO16" s="225">
        <v>5</v>
      </c>
      <c r="BP16" s="241" t="s">
        <v>73</v>
      </c>
      <c r="BQ16" s="622"/>
      <c r="BR16" s="623"/>
      <c r="BS16" s="246">
        <f t="shared" si="4"/>
        <v>0</v>
      </c>
      <c r="BT16" s="242">
        <f t="shared" si="42"/>
        <v>4</v>
      </c>
      <c r="BU16" s="240">
        <f t="shared" si="34"/>
        <v>0</v>
      </c>
      <c r="BV16" s="229"/>
      <c r="BW16" s="451">
        <f>(110200)/CD16*1.302/1972*12</f>
        <v>229.76470588235296</v>
      </c>
      <c r="BX16" s="236">
        <f t="shared" si="35"/>
        <v>0</v>
      </c>
      <c r="BY16" s="559"/>
      <c r="BZ16" s="250">
        <f>BF16+AU16+AJ16+Y16+N16+C16+BQ16</f>
        <v>3.8</v>
      </c>
      <c r="CA16" s="305">
        <f>BX16*BT16+BM16*BI16+BB16*AX16+AQ16*AM16+AF16*AB16+U16*Q16+J16*F16</f>
        <v>1721764.8</v>
      </c>
      <c r="CB16" s="243">
        <f>AB16*AF16+AM16*AQ16+AX16*BB16+BI16*BM16+BT16*BX16</f>
        <v>0</v>
      </c>
      <c r="CC16" s="244" t="str">
        <f t="shared" si="36"/>
        <v>Педагог дополнительного образования</v>
      </c>
      <c r="CD16" s="255">
        <v>3.8</v>
      </c>
      <c r="CE16" s="351"/>
      <c r="CF16" s="245">
        <f t="shared" si="43"/>
        <v>29000.000000000004</v>
      </c>
      <c r="CG16" s="244"/>
      <c r="CH16" s="244"/>
    </row>
    <row r="17" spans="1:87" s="234" customFormat="1" outlineLevel="1">
      <c r="A17" s="225">
        <f t="shared" si="5"/>
        <v>6</v>
      </c>
      <c r="B17" s="226" t="str">
        <f t="shared" si="6"/>
        <v>Социальный педагог</v>
      </c>
      <c r="C17" s="622"/>
      <c r="D17" s="623"/>
      <c r="E17" s="227"/>
      <c r="F17" s="227">
        <f t="shared" si="37"/>
        <v>50</v>
      </c>
      <c r="G17" s="228">
        <f t="shared" si="7"/>
        <v>0</v>
      </c>
      <c r="H17" s="229"/>
      <c r="I17" s="451">
        <f t="shared" si="8"/>
        <v>229.76470588235296</v>
      </c>
      <c r="J17" s="231">
        <f t="shared" si="9"/>
        <v>0</v>
      </c>
      <c r="K17" s="559"/>
      <c r="L17" s="225">
        <f t="shared" si="10"/>
        <v>6</v>
      </c>
      <c r="M17" s="232" t="str">
        <f t="shared" si="11"/>
        <v>Социальный педагог</v>
      </c>
      <c r="N17" s="622"/>
      <c r="O17" s="623"/>
      <c r="P17" s="227"/>
      <c r="Q17" s="227">
        <f t="shared" si="38"/>
        <v>36127</v>
      </c>
      <c r="R17" s="228"/>
      <c r="S17" s="229"/>
      <c r="T17" s="451">
        <f t="shared" si="12"/>
        <v>229.76470588235296</v>
      </c>
      <c r="U17" s="233">
        <f t="shared" si="13"/>
        <v>0</v>
      </c>
      <c r="V17" s="559"/>
      <c r="W17" s="225">
        <f t="shared" si="14"/>
        <v>6</v>
      </c>
      <c r="X17" s="16" t="str">
        <f t="shared" si="15"/>
        <v>Социальный педагог</v>
      </c>
      <c r="Y17" s="622">
        <f>1/399*AB17</f>
        <v>0.40100250626566414</v>
      </c>
      <c r="Z17" s="623"/>
      <c r="AA17" s="227">
        <f t="shared" si="0"/>
        <v>790.77694235588967</v>
      </c>
      <c r="AB17" s="227">
        <f t="shared" si="39"/>
        <v>160</v>
      </c>
      <c r="AC17" s="228">
        <f t="shared" si="16"/>
        <v>4.9423558897243103</v>
      </c>
      <c r="AD17" s="229"/>
      <c r="AE17" s="451">
        <f t="shared" si="17"/>
        <v>229.76470588235296</v>
      </c>
      <c r="AF17" s="224">
        <f t="shared" si="18"/>
        <v>1135.578947368421</v>
      </c>
      <c r="AG17" s="559"/>
      <c r="AH17" s="225">
        <f t="shared" si="19"/>
        <v>6</v>
      </c>
      <c r="AI17" s="235" t="str">
        <f t="shared" si="20"/>
        <v>Социальный педагог</v>
      </c>
      <c r="AJ17" s="622">
        <f>1/399*AM17</f>
        <v>0.47117794486215536</v>
      </c>
      <c r="AK17" s="623"/>
      <c r="AL17" s="227">
        <f t="shared" si="1"/>
        <v>929.16290726817033</v>
      </c>
      <c r="AM17" s="227">
        <f t="shared" si="40"/>
        <v>188</v>
      </c>
      <c r="AN17" s="228">
        <f t="shared" si="21"/>
        <v>4.9423558897243103</v>
      </c>
      <c r="AO17" s="229"/>
      <c r="AP17" s="451">
        <f t="shared" si="22"/>
        <v>229.76470588235296</v>
      </c>
      <c r="AQ17" s="236">
        <f t="shared" si="23"/>
        <v>1135.578947368421</v>
      </c>
      <c r="AR17" s="559"/>
      <c r="AS17" s="237">
        <f t="shared" si="24"/>
        <v>6</v>
      </c>
      <c r="AT17" s="238" t="str">
        <f t="shared" si="25"/>
        <v>Социальный педагог</v>
      </c>
      <c r="AU17" s="622">
        <f>1/399*AX17</f>
        <v>0.12781954887218044</v>
      </c>
      <c r="AV17" s="623"/>
      <c r="AW17" s="227">
        <f t="shared" si="2"/>
        <v>252.06015037593983</v>
      </c>
      <c r="AX17" s="227">
        <f>AX12</f>
        <v>51</v>
      </c>
      <c r="AY17" s="228">
        <f t="shared" si="26"/>
        <v>4.9423558897243103</v>
      </c>
      <c r="AZ17" s="229"/>
      <c r="BA17" s="470">
        <f t="shared" si="27"/>
        <v>229.76470588235296</v>
      </c>
      <c r="BB17" s="239">
        <f t="shared" si="28"/>
        <v>1135.578947368421</v>
      </c>
      <c r="BC17" s="559"/>
      <c r="BD17" s="225">
        <f t="shared" si="29"/>
        <v>6</v>
      </c>
      <c r="BE17" s="235" t="str">
        <f t="shared" si="30"/>
        <v>Социальный педагог</v>
      </c>
      <c r="BF17" s="622"/>
      <c r="BG17" s="623"/>
      <c r="BH17" s="227">
        <f t="shared" si="3"/>
        <v>0</v>
      </c>
      <c r="BI17" s="227">
        <f t="shared" si="41"/>
        <v>33</v>
      </c>
      <c r="BJ17" s="240">
        <f t="shared" si="31"/>
        <v>0</v>
      </c>
      <c r="BK17" s="229"/>
      <c r="BL17" s="451">
        <f t="shared" si="32"/>
        <v>229.76470588235296</v>
      </c>
      <c r="BM17" s="236">
        <f t="shared" si="33"/>
        <v>0</v>
      </c>
      <c r="BN17" s="559"/>
      <c r="BO17" s="225">
        <v>6</v>
      </c>
      <c r="BP17" s="241" t="s">
        <v>120</v>
      </c>
      <c r="BQ17" s="622"/>
      <c r="BR17" s="623"/>
      <c r="BS17" s="246">
        <f t="shared" si="4"/>
        <v>0</v>
      </c>
      <c r="BT17" s="242">
        <f t="shared" si="42"/>
        <v>4</v>
      </c>
      <c r="BU17" s="240">
        <f t="shared" si="34"/>
        <v>0</v>
      </c>
      <c r="BV17" s="229"/>
      <c r="BW17" s="451">
        <f>(29000)/CD17*1.302/1972*12</f>
        <v>229.76470588235296</v>
      </c>
      <c r="BX17" s="236">
        <f t="shared" si="35"/>
        <v>0</v>
      </c>
      <c r="BY17" s="559"/>
      <c r="BZ17" s="250">
        <f>BF17+AU17+AJ17+Y17+N17+C17+BQ17</f>
        <v>1</v>
      </c>
      <c r="CA17" s="305">
        <f>BX17*BT17+BM17*BI17+BB17*AX17+AQ17*AM17+AF17*AB17+U17*Q17+J17*F17</f>
        <v>453096</v>
      </c>
      <c r="CB17" s="243">
        <f>AB17*AF17+AM17*AQ17+AX17*BB17+BI17*BM17+BT17*BX17</f>
        <v>453096</v>
      </c>
      <c r="CC17" s="244" t="str">
        <f t="shared" si="36"/>
        <v>Социальный педагог</v>
      </c>
      <c r="CD17" s="244">
        <v>1</v>
      </c>
      <c r="CE17" s="329"/>
      <c r="CF17" s="245">
        <f t="shared" si="43"/>
        <v>29000</v>
      </c>
      <c r="CG17" s="244"/>
      <c r="CH17" s="244"/>
    </row>
    <row r="18" spans="1:87" s="234" customFormat="1" ht="30" outlineLevel="1">
      <c r="A18" s="225">
        <f t="shared" si="5"/>
        <v>7</v>
      </c>
      <c r="B18" s="226" t="str">
        <f t="shared" si="6"/>
        <v>Преподаватель обеспечения жизнедеятельности</v>
      </c>
      <c r="C18" s="622"/>
      <c r="D18" s="623"/>
      <c r="E18" s="227"/>
      <c r="F18" s="227">
        <f t="shared" si="37"/>
        <v>50</v>
      </c>
      <c r="G18" s="228">
        <f t="shared" si="7"/>
        <v>0</v>
      </c>
      <c r="H18" s="229"/>
      <c r="I18" s="451">
        <f t="shared" si="8"/>
        <v>229.76470588235296</v>
      </c>
      <c r="J18" s="231">
        <f t="shared" si="9"/>
        <v>0</v>
      </c>
      <c r="K18" s="559"/>
      <c r="L18" s="225">
        <f t="shared" si="10"/>
        <v>7</v>
      </c>
      <c r="M18" s="232" t="str">
        <f t="shared" si="11"/>
        <v>Преподаватель обеспечения жизнедеятельности</v>
      </c>
      <c r="N18" s="622"/>
      <c r="O18" s="623"/>
      <c r="P18" s="227"/>
      <c r="Q18" s="227">
        <f t="shared" si="38"/>
        <v>36127</v>
      </c>
      <c r="R18" s="228"/>
      <c r="S18" s="229"/>
      <c r="T18" s="451">
        <f t="shared" si="12"/>
        <v>229.76470588235296</v>
      </c>
      <c r="U18" s="233">
        <f t="shared" si="13"/>
        <v>0</v>
      </c>
      <c r="V18" s="559"/>
      <c r="W18" s="225">
        <f t="shared" si="14"/>
        <v>7</v>
      </c>
      <c r="X18" s="16" t="str">
        <f t="shared" si="15"/>
        <v>Преподаватель обеспечения жизнедеятельности</v>
      </c>
      <c r="Y18" s="622"/>
      <c r="Z18" s="623"/>
      <c r="AA18" s="227">
        <f t="shared" si="0"/>
        <v>0</v>
      </c>
      <c r="AB18" s="227">
        <f t="shared" si="39"/>
        <v>160</v>
      </c>
      <c r="AC18" s="228">
        <f t="shared" si="16"/>
        <v>0</v>
      </c>
      <c r="AD18" s="229"/>
      <c r="AE18" s="451">
        <f t="shared" si="17"/>
        <v>229.76470588235296</v>
      </c>
      <c r="AF18" s="224">
        <f t="shared" si="18"/>
        <v>0</v>
      </c>
      <c r="AG18" s="559"/>
      <c r="AH18" s="225">
        <f t="shared" si="19"/>
        <v>7</v>
      </c>
      <c r="AI18" s="235" t="str">
        <f t="shared" si="20"/>
        <v>Преподаватель обеспечения жизнедеятельности</v>
      </c>
      <c r="AJ18" s="622">
        <f>1.11/239*AM18</f>
        <v>0.87313807531380772</v>
      </c>
      <c r="AK18" s="623"/>
      <c r="AL18" s="227">
        <f t="shared" si="1"/>
        <v>1721.8282845188289</v>
      </c>
      <c r="AM18" s="227">
        <f t="shared" si="40"/>
        <v>188</v>
      </c>
      <c r="AN18" s="228">
        <f t="shared" si="21"/>
        <v>9.1586610878661112</v>
      </c>
      <c r="AO18" s="229"/>
      <c r="AP18" s="451">
        <f t="shared" si="22"/>
        <v>229.76470588235296</v>
      </c>
      <c r="AQ18" s="236">
        <f t="shared" si="23"/>
        <v>2104.337071129708</v>
      </c>
      <c r="AR18" s="559"/>
      <c r="AS18" s="237">
        <f t="shared" si="24"/>
        <v>7</v>
      </c>
      <c r="AT18" s="238" t="str">
        <f t="shared" si="25"/>
        <v>Преподаватель обеспечения жизнедеятельности</v>
      </c>
      <c r="AU18" s="622">
        <f>1.11/239*AX18</f>
        <v>0.23686192468619249</v>
      </c>
      <c r="AV18" s="623"/>
      <c r="AW18" s="227">
        <f t="shared" si="2"/>
        <v>467.0917154811716</v>
      </c>
      <c r="AX18" s="227">
        <f>AX12</f>
        <v>51</v>
      </c>
      <c r="AY18" s="228">
        <f t="shared" si="26"/>
        <v>9.1586610878661094</v>
      </c>
      <c r="AZ18" s="229"/>
      <c r="BA18" s="470">
        <f t="shared" si="27"/>
        <v>229.76470588235296</v>
      </c>
      <c r="BB18" s="239">
        <f t="shared" si="28"/>
        <v>2104.3370711297075</v>
      </c>
      <c r="BC18" s="559"/>
      <c r="BD18" s="225">
        <f t="shared" si="29"/>
        <v>7</v>
      </c>
      <c r="BE18" s="235" t="str">
        <f t="shared" si="30"/>
        <v>Преподаватель обеспечения жизнедеятельности</v>
      </c>
      <c r="BF18" s="622"/>
      <c r="BG18" s="623"/>
      <c r="BH18" s="227">
        <f t="shared" si="3"/>
        <v>0</v>
      </c>
      <c r="BI18" s="227">
        <f t="shared" si="41"/>
        <v>33</v>
      </c>
      <c r="BJ18" s="240">
        <f t="shared" si="31"/>
        <v>0</v>
      </c>
      <c r="BK18" s="229"/>
      <c r="BL18" s="451">
        <f t="shared" si="32"/>
        <v>229.76470588235296</v>
      </c>
      <c r="BM18" s="236">
        <f t="shared" si="33"/>
        <v>0</v>
      </c>
      <c r="BN18" s="559"/>
      <c r="BO18" s="225">
        <v>7</v>
      </c>
      <c r="BP18" s="241" t="s">
        <v>127</v>
      </c>
      <c r="BQ18" s="622"/>
      <c r="BR18" s="623"/>
      <c r="BS18" s="246">
        <f t="shared" si="4"/>
        <v>0</v>
      </c>
      <c r="BT18" s="242">
        <f t="shared" si="42"/>
        <v>4</v>
      </c>
      <c r="BU18" s="240">
        <f t="shared" si="34"/>
        <v>0</v>
      </c>
      <c r="BV18" s="229"/>
      <c r="BW18" s="451">
        <f>(32190)/CD18*1.302/1972*12</f>
        <v>229.76470588235296</v>
      </c>
      <c r="BX18" s="236">
        <f t="shared" si="35"/>
        <v>0</v>
      </c>
      <c r="BY18" s="559"/>
      <c r="BZ18" s="250">
        <f>BF18+AU18+AJ18+Y18+N18+C18+BQ18</f>
        <v>1.1100000000000003</v>
      </c>
      <c r="CA18" s="305">
        <f>BX18*BT18+BM18*BI18+BB18*AX18+AQ18*AM18+AF18*AB18+U18*Q18+J18*F18</f>
        <v>502936.56000000017</v>
      </c>
      <c r="CB18" s="243">
        <f>AB18*AF18+AM18*AQ18+AX18*BB18+BI18*BM18+BT18*BX18</f>
        <v>502936.56000000017</v>
      </c>
      <c r="CC18" s="244" t="str">
        <f t="shared" si="36"/>
        <v>Преподаватель обеспечения жизнедеятельности</v>
      </c>
      <c r="CD18" s="244">
        <v>1.1100000000000001</v>
      </c>
      <c r="CE18" s="244"/>
      <c r="CF18" s="245">
        <f t="shared" si="43"/>
        <v>29000</v>
      </c>
      <c r="CG18" s="244"/>
      <c r="CH18" s="244"/>
    </row>
    <row r="19" spans="1:87" s="234" customFormat="1" ht="30" outlineLevel="1">
      <c r="A19" s="225">
        <f t="shared" si="5"/>
        <v>8</v>
      </c>
      <c r="B19" s="226" t="str">
        <f t="shared" si="6"/>
        <v>Воспитатель группы продленного дня</v>
      </c>
      <c r="C19" s="622">
        <v>2</v>
      </c>
      <c r="D19" s="623"/>
      <c r="E19" s="227">
        <f>C19*1972</f>
        <v>3944</v>
      </c>
      <c r="F19" s="227">
        <f t="shared" si="37"/>
        <v>50</v>
      </c>
      <c r="G19" s="228">
        <f t="shared" si="7"/>
        <v>78.88</v>
      </c>
      <c r="H19" s="229"/>
      <c r="I19" s="451">
        <f t="shared" si="8"/>
        <v>237.68781194726336</v>
      </c>
      <c r="J19" s="231">
        <f t="shared" si="9"/>
        <v>18748.814606400134</v>
      </c>
      <c r="K19" s="559"/>
      <c r="L19" s="225">
        <f t="shared" si="10"/>
        <v>8</v>
      </c>
      <c r="M19" s="232" t="str">
        <f t="shared" si="11"/>
        <v>Воспитатель группы продленного дня</v>
      </c>
      <c r="N19" s="622"/>
      <c r="O19" s="623"/>
      <c r="P19" s="227"/>
      <c r="Q19" s="227">
        <f t="shared" si="38"/>
        <v>36127</v>
      </c>
      <c r="R19" s="228"/>
      <c r="S19" s="229"/>
      <c r="T19" s="451">
        <f t="shared" si="12"/>
        <v>237.68781194726336</v>
      </c>
      <c r="U19" s="233">
        <f t="shared" si="13"/>
        <v>0</v>
      </c>
      <c r="V19" s="559"/>
      <c r="W19" s="225">
        <f t="shared" si="14"/>
        <v>8</v>
      </c>
      <c r="X19" s="16" t="str">
        <f t="shared" si="15"/>
        <v>Воспитатель группы продленного дня</v>
      </c>
      <c r="Y19" s="622"/>
      <c r="Z19" s="623"/>
      <c r="AA19" s="227">
        <f t="shared" si="0"/>
        <v>0</v>
      </c>
      <c r="AB19" s="227">
        <f t="shared" si="39"/>
        <v>160</v>
      </c>
      <c r="AC19" s="228">
        <f t="shared" si="16"/>
        <v>0</v>
      </c>
      <c r="AD19" s="229"/>
      <c r="AE19" s="451">
        <f t="shared" si="17"/>
        <v>237.68781194726336</v>
      </c>
      <c r="AF19" s="224">
        <f t="shared" si="18"/>
        <v>0</v>
      </c>
      <c r="AG19" s="559"/>
      <c r="AH19" s="225">
        <f t="shared" si="19"/>
        <v>8</v>
      </c>
      <c r="AI19" s="235" t="str">
        <f t="shared" si="20"/>
        <v>Воспитатель группы продленного дня</v>
      </c>
      <c r="AJ19" s="622"/>
      <c r="AK19" s="623"/>
      <c r="AL19" s="227">
        <f t="shared" si="1"/>
        <v>0</v>
      </c>
      <c r="AM19" s="227">
        <f t="shared" si="40"/>
        <v>188</v>
      </c>
      <c r="AN19" s="228">
        <f t="shared" si="21"/>
        <v>0</v>
      </c>
      <c r="AO19" s="229"/>
      <c r="AP19" s="451">
        <f t="shared" si="22"/>
        <v>237.68781194726336</v>
      </c>
      <c r="AQ19" s="236">
        <f t="shared" si="23"/>
        <v>0</v>
      </c>
      <c r="AR19" s="559"/>
      <c r="AS19" s="237">
        <f t="shared" si="24"/>
        <v>8</v>
      </c>
      <c r="AT19" s="238" t="str">
        <f t="shared" si="25"/>
        <v>Воспитатель группы продленного дня</v>
      </c>
      <c r="AU19" s="622"/>
      <c r="AV19" s="623"/>
      <c r="AW19" s="227">
        <f t="shared" si="2"/>
        <v>0</v>
      </c>
      <c r="AX19" s="227">
        <f>AX12</f>
        <v>51</v>
      </c>
      <c r="AY19" s="228">
        <f t="shared" si="26"/>
        <v>0</v>
      </c>
      <c r="AZ19" s="229"/>
      <c r="BA19" s="470">
        <f t="shared" si="27"/>
        <v>237.68781194726336</v>
      </c>
      <c r="BB19" s="239">
        <f t="shared" si="28"/>
        <v>0</v>
      </c>
      <c r="BC19" s="559"/>
      <c r="BD19" s="225">
        <f t="shared" si="29"/>
        <v>8</v>
      </c>
      <c r="BE19" s="235" t="str">
        <f t="shared" si="30"/>
        <v>Воспитатель группы продленного дня</v>
      </c>
      <c r="BF19" s="622"/>
      <c r="BG19" s="623"/>
      <c r="BH19" s="227">
        <f t="shared" si="3"/>
        <v>0</v>
      </c>
      <c r="BI19" s="227">
        <f t="shared" si="41"/>
        <v>33</v>
      </c>
      <c r="BJ19" s="240">
        <f t="shared" si="31"/>
        <v>0</v>
      </c>
      <c r="BK19" s="229"/>
      <c r="BL19" s="451">
        <f t="shared" si="32"/>
        <v>237.68781194726336</v>
      </c>
      <c r="BM19" s="236">
        <f t="shared" si="33"/>
        <v>0</v>
      </c>
      <c r="BN19" s="559"/>
      <c r="BO19" s="225">
        <v>8</v>
      </c>
      <c r="BP19" s="241" t="s">
        <v>126</v>
      </c>
      <c r="BQ19" s="622"/>
      <c r="BR19" s="623"/>
      <c r="BS19" s="246">
        <f t="shared" si="4"/>
        <v>0</v>
      </c>
      <c r="BT19" s="242">
        <f t="shared" si="42"/>
        <v>4</v>
      </c>
      <c r="BU19" s="240">
        <f t="shared" si="34"/>
        <v>0</v>
      </c>
      <c r="BV19" s="229"/>
      <c r="BW19" s="451">
        <f>(60000.046743472)/CD19*1.302/1972*12</f>
        <v>237.68781194726336</v>
      </c>
      <c r="BX19" s="236">
        <f t="shared" si="35"/>
        <v>0</v>
      </c>
      <c r="BY19" s="559"/>
      <c r="BZ19" s="250">
        <f>BF19+AU19+AJ19+Y19+N19+C19+BQ19</f>
        <v>2</v>
      </c>
      <c r="CA19" s="305">
        <f>BX19*BT19+BM19*BI19+BB19*AX19+AQ19*AM19+AF19*AB19+U19*Q19+J19*F19</f>
        <v>937440.73032000673</v>
      </c>
      <c r="CB19" s="243">
        <f>AB19*AF19+AM19*AQ19+AX19*BB19+BI19*BM19+BT19*BX19</f>
        <v>0</v>
      </c>
      <c r="CC19" s="244" t="str">
        <f t="shared" si="36"/>
        <v>Воспитатель группы продленного дня</v>
      </c>
      <c r="CD19" s="244">
        <v>2</v>
      </c>
      <c r="CE19" s="697">
        <f>CB116</f>
        <v>0</v>
      </c>
      <c r="CF19" s="245">
        <f t="shared" si="43"/>
        <v>30000.023371736006</v>
      </c>
      <c r="CG19" s="244"/>
      <c r="CH19" s="244"/>
    </row>
    <row r="20" spans="1:87" s="234" customFormat="1" ht="15.75" customHeight="1" outlineLevel="1">
      <c r="A20" s="225">
        <f t="shared" si="5"/>
        <v>9</v>
      </c>
      <c r="B20" s="226" t="str">
        <f t="shared" si="6"/>
        <v>Тьютор</v>
      </c>
      <c r="C20" s="622"/>
      <c r="D20" s="623"/>
      <c r="E20" s="227"/>
      <c r="F20" s="227">
        <f t="shared" si="37"/>
        <v>50</v>
      </c>
      <c r="G20" s="228">
        <f t="shared" si="7"/>
        <v>0</v>
      </c>
      <c r="H20" s="229"/>
      <c r="I20" s="451">
        <f t="shared" si="8"/>
        <v>229.76470588235296</v>
      </c>
      <c r="J20" s="231">
        <f t="shared" si="9"/>
        <v>0</v>
      </c>
      <c r="K20" s="559"/>
      <c r="L20" s="225">
        <f t="shared" si="10"/>
        <v>9</v>
      </c>
      <c r="M20" s="232" t="str">
        <f t="shared" si="11"/>
        <v>Тьютор</v>
      </c>
      <c r="N20" s="622"/>
      <c r="O20" s="623"/>
      <c r="P20" s="227"/>
      <c r="Q20" s="227">
        <f t="shared" si="38"/>
        <v>36127</v>
      </c>
      <c r="R20" s="228"/>
      <c r="S20" s="229"/>
      <c r="T20" s="451">
        <f t="shared" si="12"/>
        <v>229.76470588235296</v>
      </c>
      <c r="U20" s="233">
        <f t="shared" si="13"/>
        <v>0</v>
      </c>
      <c r="V20" s="559"/>
      <c r="W20" s="225">
        <f t="shared" si="14"/>
        <v>9</v>
      </c>
      <c r="X20" s="16" t="str">
        <f t="shared" si="15"/>
        <v>Тьютор</v>
      </c>
      <c r="Y20" s="622"/>
      <c r="Z20" s="623"/>
      <c r="AA20" s="227">
        <f t="shared" si="0"/>
        <v>0</v>
      </c>
      <c r="AB20" s="227">
        <f t="shared" si="39"/>
        <v>160</v>
      </c>
      <c r="AC20" s="228">
        <f t="shared" si="16"/>
        <v>0</v>
      </c>
      <c r="AD20" s="229"/>
      <c r="AE20" s="451">
        <f t="shared" si="17"/>
        <v>229.76470588235296</v>
      </c>
      <c r="AF20" s="224">
        <f t="shared" si="18"/>
        <v>0</v>
      </c>
      <c r="AG20" s="559"/>
      <c r="AH20" s="225">
        <f t="shared" si="19"/>
        <v>9</v>
      </c>
      <c r="AI20" s="235" t="str">
        <f t="shared" si="20"/>
        <v>Тьютор</v>
      </c>
      <c r="AJ20" s="622"/>
      <c r="AK20" s="623"/>
      <c r="AL20" s="227">
        <f t="shared" si="1"/>
        <v>0</v>
      </c>
      <c r="AM20" s="227">
        <f t="shared" si="40"/>
        <v>188</v>
      </c>
      <c r="AN20" s="228">
        <f t="shared" si="21"/>
        <v>0</v>
      </c>
      <c r="AO20" s="229"/>
      <c r="AP20" s="451">
        <f t="shared" si="22"/>
        <v>229.76470588235296</v>
      </c>
      <c r="AQ20" s="236">
        <f t="shared" si="23"/>
        <v>0</v>
      </c>
      <c r="AR20" s="559"/>
      <c r="AS20" s="237">
        <f t="shared" si="24"/>
        <v>9</v>
      </c>
      <c r="AT20" s="238" t="str">
        <f t="shared" si="25"/>
        <v>Тьютор</v>
      </c>
      <c r="AU20" s="622"/>
      <c r="AV20" s="623"/>
      <c r="AW20" s="227">
        <f t="shared" si="2"/>
        <v>0</v>
      </c>
      <c r="AX20" s="227">
        <f>AX16</f>
        <v>51</v>
      </c>
      <c r="AY20" s="228">
        <f t="shared" si="26"/>
        <v>0</v>
      </c>
      <c r="AZ20" s="229"/>
      <c r="BA20" s="470">
        <f t="shared" si="27"/>
        <v>229.76470588235296</v>
      </c>
      <c r="BB20" s="239">
        <f t="shared" si="28"/>
        <v>0</v>
      </c>
      <c r="BC20" s="559"/>
      <c r="BD20" s="225">
        <f t="shared" si="29"/>
        <v>9</v>
      </c>
      <c r="BE20" s="235" t="str">
        <f t="shared" si="30"/>
        <v>Тьютор</v>
      </c>
      <c r="BF20" s="622">
        <v>0.5</v>
      </c>
      <c r="BG20" s="623"/>
      <c r="BH20" s="227">
        <f t="shared" si="3"/>
        <v>986</v>
      </c>
      <c r="BI20" s="227">
        <f t="shared" si="41"/>
        <v>33</v>
      </c>
      <c r="BJ20" s="240">
        <f t="shared" si="31"/>
        <v>29.878787878787879</v>
      </c>
      <c r="BK20" s="229"/>
      <c r="BL20" s="451">
        <f t="shared" si="32"/>
        <v>229.76470588235296</v>
      </c>
      <c r="BM20" s="236">
        <f t="shared" si="33"/>
        <v>6865.0909090909099</v>
      </c>
      <c r="BN20" s="559"/>
      <c r="BO20" s="225">
        <v>9</v>
      </c>
      <c r="BP20" s="241" t="s">
        <v>232</v>
      </c>
      <c r="BQ20" s="622"/>
      <c r="BR20" s="623"/>
      <c r="BS20" s="246">
        <f t="shared" si="4"/>
        <v>0</v>
      </c>
      <c r="BT20" s="242">
        <f t="shared" si="42"/>
        <v>4</v>
      </c>
      <c r="BU20" s="240">
        <f t="shared" si="34"/>
        <v>0</v>
      </c>
      <c r="BV20" s="229"/>
      <c r="BW20" s="451">
        <f>(14500)/CD20*1.302/1972*12</f>
        <v>229.76470588235296</v>
      </c>
      <c r="BX20" s="236">
        <f t="shared" si="35"/>
        <v>0</v>
      </c>
      <c r="BY20" s="559"/>
      <c r="BZ20" s="250">
        <f>BF20+AU20+AJ20+Y20+N20+C20+BQ20</f>
        <v>0.5</v>
      </c>
      <c r="CA20" s="305">
        <f>BX20*BT20+BM20*BI20+BB20*AX20+AQ20*AM20+AF20*AB20+U20*Q20+J20*F20</f>
        <v>226548.00000000003</v>
      </c>
      <c r="CB20" s="243">
        <f>AB20*AF20+AM20*AQ20+AX20*BB20+BI20*BM20+BT20*BX20</f>
        <v>226548.00000000003</v>
      </c>
      <c r="CC20" s="244" t="str">
        <f t="shared" si="36"/>
        <v>Тьютор</v>
      </c>
      <c r="CD20" s="244">
        <v>0.5</v>
      </c>
      <c r="CE20" s="245"/>
      <c r="CF20" s="245">
        <f t="shared" si="43"/>
        <v>29000.000000000004</v>
      </c>
      <c r="CG20" s="244"/>
      <c r="CH20" s="244"/>
    </row>
    <row r="21" spans="1:87" s="234" customFormat="1" outlineLevel="1">
      <c r="A21" s="225">
        <f t="shared" si="5"/>
        <v>15</v>
      </c>
      <c r="B21" s="226" t="str">
        <f t="shared" si="6"/>
        <v>Учитель-дифектолог</v>
      </c>
      <c r="C21" s="622"/>
      <c r="D21" s="623"/>
      <c r="E21" s="227"/>
      <c r="F21" s="227">
        <f t="shared" si="37"/>
        <v>50</v>
      </c>
      <c r="G21" s="228">
        <f t="shared" si="7"/>
        <v>0</v>
      </c>
      <c r="H21" s="229"/>
      <c r="I21" s="451">
        <f t="shared" si="8"/>
        <v>229.76470588235296</v>
      </c>
      <c r="J21" s="231">
        <f t="shared" si="9"/>
        <v>0</v>
      </c>
      <c r="K21" s="559"/>
      <c r="L21" s="225">
        <f t="shared" si="10"/>
        <v>15</v>
      </c>
      <c r="M21" s="232" t="str">
        <f t="shared" si="11"/>
        <v>Учитель-дифектолог</v>
      </c>
      <c r="N21" s="622"/>
      <c r="O21" s="623"/>
      <c r="P21" s="227"/>
      <c r="Q21" s="227">
        <f t="shared" si="38"/>
        <v>36127</v>
      </c>
      <c r="R21" s="228"/>
      <c r="S21" s="229"/>
      <c r="T21" s="451">
        <f t="shared" si="12"/>
        <v>229.76470588235296</v>
      </c>
      <c r="U21" s="233">
        <f t="shared" si="13"/>
        <v>0</v>
      </c>
      <c r="V21" s="559"/>
      <c r="W21" s="225">
        <f t="shared" si="14"/>
        <v>15</v>
      </c>
      <c r="X21" s="16" t="str">
        <f t="shared" si="15"/>
        <v>Учитель-дифектолог</v>
      </c>
      <c r="Y21" s="622"/>
      <c r="Z21" s="623"/>
      <c r="AA21" s="227">
        <f t="shared" si="0"/>
        <v>0</v>
      </c>
      <c r="AB21" s="227">
        <f t="shared" si="39"/>
        <v>160</v>
      </c>
      <c r="AC21" s="228">
        <f t="shared" si="16"/>
        <v>0</v>
      </c>
      <c r="AD21" s="229"/>
      <c r="AE21" s="451">
        <f t="shared" si="17"/>
        <v>229.76470588235296</v>
      </c>
      <c r="AF21" s="224">
        <f t="shared" si="18"/>
        <v>0</v>
      </c>
      <c r="AG21" s="559"/>
      <c r="AH21" s="225">
        <f t="shared" si="19"/>
        <v>15</v>
      </c>
      <c r="AI21" s="235" t="str">
        <f t="shared" si="20"/>
        <v>Учитель-дифектолог</v>
      </c>
      <c r="AJ21" s="622"/>
      <c r="AK21" s="623"/>
      <c r="AL21" s="227">
        <f t="shared" si="1"/>
        <v>0</v>
      </c>
      <c r="AM21" s="227">
        <f t="shared" si="40"/>
        <v>188</v>
      </c>
      <c r="AN21" s="228">
        <f t="shared" si="21"/>
        <v>0</v>
      </c>
      <c r="AO21" s="229"/>
      <c r="AP21" s="451">
        <f t="shared" si="22"/>
        <v>229.76470588235296</v>
      </c>
      <c r="AQ21" s="236">
        <f t="shared" si="23"/>
        <v>0</v>
      </c>
      <c r="AR21" s="559"/>
      <c r="AS21" s="237">
        <f t="shared" si="24"/>
        <v>15</v>
      </c>
      <c r="AT21" s="238" t="str">
        <f t="shared" si="25"/>
        <v>Учитель-дифектолог</v>
      </c>
      <c r="AU21" s="622"/>
      <c r="AV21" s="623"/>
      <c r="AW21" s="227"/>
      <c r="AX21" s="227">
        <f t="shared" ref="AX21" si="44">AX18</f>
        <v>51</v>
      </c>
      <c r="AY21" s="228">
        <f t="shared" si="26"/>
        <v>0</v>
      </c>
      <c r="AZ21" s="229"/>
      <c r="BA21" s="470">
        <f t="shared" si="27"/>
        <v>229.76470588235296</v>
      </c>
      <c r="BB21" s="239">
        <f t="shared" si="28"/>
        <v>0</v>
      </c>
      <c r="BC21" s="559"/>
      <c r="BD21" s="225">
        <f t="shared" si="29"/>
        <v>15</v>
      </c>
      <c r="BE21" s="235" t="str">
        <f t="shared" si="30"/>
        <v>Учитель-дифектолог</v>
      </c>
      <c r="BF21" s="622">
        <v>0.5</v>
      </c>
      <c r="BG21" s="623"/>
      <c r="BH21" s="227">
        <f t="shared" si="3"/>
        <v>986</v>
      </c>
      <c r="BI21" s="227">
        <f t="shared" si="41"/>
        <v>33</v>
      </c>
      <c r="BJ21" s="240">
        <f t="shared" si="31"/>
        <v>29.878787878787879</v>
      </c>
      <c r="BK21" s="229"/>
      <c r="BL21" s="451">
        <f t="shared" si="32"/>
        <v>229.76470588235296</v>
      </c>
      <c r="BM21" s="236">
        <f t="shared" si="33"/>
        <v>6865.0909090909099</v>
      </c>
      <c r="BN21" s="559"/>
      <c r="BO21" s="225">
        <v>15</v>
      </c>
      <c r="BP21" s="235" t="s">
        <v>175</v>
      </c>
      <c r="BQ21" s="622"/>
      <c r="BR21" s="623"/>
      <c r="BS21" s="246">
        <f t="shared" si="4"/>
        <v>0</v>
      </c>
      <c r="BT21" s="242">
        <f>BT20</f>
        <v>4</v>
      </c>
      <c r="BU21" s="240">
        <f t="shared" si="34"/>
        <v>0</v>
      </c>
      <c r="BV21" s="229"/>
      <c r="BW21" s="451">
        <f>(14500)/CD21*1.302/1972*12</f>
        <v>229.76470588235296</v>
      </c>
      <c r="BX21" s="236">
        <f t="shared" si="35"/>
        <v>0</v>
      </c>
      <c r="BY21" s="559"/>
      <c r="BZ21" s="250">
        <f>BF21+AU21+AJ21+Y21+N21+C21+BQ21</f>
        <v>0.5</v>
      </c>
      <c r="CA21" s="305">
        <f>BX21*BT21+BM21*BI21+BB21*AX21+AQ21*AM21+AF21*AB21+U21*Q21+J21*F21</f>
        <v>226548.00000000003</v>
      </c>
      <c r="CB21" s="243">
        <f>AB21*AF21+AM21*AQ21+AX21*BB21+BI21*BM21+BT21*BX21</f>
        <v>226548.00000000003</v>
      </c>
      <c r="CC21" s="244" t="str">
        <f t="shared" si="36"/>
        <v>Учитель-дифектолог</v>
      </c>
      <c r="CD21" s="244">
        <v>0.5</v>
      </c>
      <c r="CE21" s="244"/>
      <c r="CF21" s="245">
        <f t="shared" si="43"/>
        <v>29000.000000000004</v>
      </c>
      <c r="CG21" s="244"/>
      <c r="CH21" s="244"/>
    </row>
    <row r="22" spans="1:87" s="45" customFormat="1" outlineLevel="1">
      <c r="A22" s="641" t="s">
        <v>38</v>
      </c>
      <c r="B22" s="642"/>
      <c r="C22" s="642"/>
      <c r="D22" s="642"/>
      <c r="E22" s="642"/>
      <c r="F22" s="642"/>
      <c r="G22" s="642"/>
      <c r="H22" s="642"/>
      <c r="I22" s="643"/>
      <c r="J22" s="295">
        <f>SUM(J12:J21)</f>
        <v>18748.814606400134</v>
      </c>
      <c r="K22" s="560"/>
      <c r="L22" s="638" t="s">
        <v>38</v>
      </c>
      <c r="M22" s="639"/>
      <c r="N22" s="639"/>
      <c r="O22" s="639"/>
      <c r="P22" s="639"/>
      <c r="Q22" s="639"/>
      <c r="R22" s="639"/>
      <c r="S22" s="639"/>
      <c r="T22" s="640"/>
      <c r="U22" s="296">
        <f>SUM(U12:U21)</f>
        <v>47.658670800232514</v>
      </c>
      <c r="V22" s="560"/>
      <c r="W22" s="672" t="s">
        <v>38</v>
      </c>
      <c r="X22" s="673"/>
      <c r="Y22" s="673"/>
      <c r="Z22" s="673"/>
      <c r="AA22" s="673"/>
      <c r="AB22" s="673"/>
      <c r="AC22" s="673"/>
      <c r="AD22" s="673"/>
      <c r="AE22" s="674"/>
      <c r="AF22" s="294">
        <f>SUM(AF12:AF21)</f>
        <v>55958.002801786402</v>
      </c>
      <c r="AG22" s="560"/>
      <c r="AH22" s="652" t="s">
        <v>38</v>
      </c>
      <c r="AI22" s="653"/>
      <c r="AJ22" s="653"/>
      <c r="AK22" s="653"/>
      <c r="AL22" s="653"/>
      <c r="AM22" s="653"/>
      <c r="AN22" s="653"/>
      <c r="AO22" s="653"/>
      <c r="AP22" s="654"/>
      <c r="AQ22" s="297">
        <f>SUM(AQ12:AQ21)</f>
        <v>58062.339872916113</v>
      </c>
      <c r="AR22" s="560"/>
      <c r="AS22" s="615" t="s">
        <v>38</v>
      </c>
      <c r="AT22" s="615"/>
      <c r="AU22" s="615"/>
      <c r="AV22" s="615"/>
      <c r="AW22" s="615"/>
      <c r="AX22" s="615"/>
      <c r="AY22" s="615"/>
      <c r="AZ22" s="615"/>
      <c r="BA22" s="615"/>
      <c r="BB22" s="298">
        <f>SUM(BB12:BB21)</f>
        <v>58062.339872916098</v>
      </c>
      <c r="BC22" s="560"/>
      <c r="BD22" s="580" t="s">
        <v>38</v>
      </c>
      <c r="BE22" s="580"/>
      <c r="BF22" s="580"/>
      <c r="BG22" s="580"/>
      <c r="BH22" s="580"/>
      <c r="BI22" s="580"/>
      <c r="BJ22" s="580"/>
      <c r="BK22" s="580"/>
      <c r="BL22" s="580"/>
      <c r="BM22" s="297">
        <f>SUM(BM12:BM21)</f>
        <v>67984.816198915578</v>
      </c>
      <c r="BN22" s="604"/>
      <c r="BO22" s="580" t="s">
        <v>38</v>
      </c>
      <c r="BP22" s="580"/>
      <c r="BQ22" s="580"/>
      <c r="BR22" s="580"/>
      <c r="BS22" s="580"/>
      <c r="BT22" s="580"/>
      <c r="BU22" s="580"/>
      <c r="BV22" s="580"/>
      <c r="BW22" s="580"/>
      <c r="BX22" s="297">
        <f>SUM(BX12:BX21)</f>
        <v>51422.784380733756</v>
      </c>
      <c r="BY22" s="560"/>
      <c r="BZ22" s="299">
        <f>BX22*BT12+BM22*BI12+BB22*AX12+AQ22*AM12+AF22*AB12+U22*Q14+J22*F12</f>
        <v>27938575.280319933</v>
      </c>
      <c r="CA22" s="531">
        <f>SUM(CA12:CA21)</f>
        <v>27938575.280319925</v>
      </c>
      <c r="CB22" s="273">
        <f>SUM(CB12:CB21)+CA16</f>
        <v>27001134.549999919</v>
      </c>
      <c r="CC22" s="544"/>
      <c r="CD22" s="300"/>
      <c r="CE22" s="300"/>
      <c r="CF22" s="208"/>
      <c r="CG22" s="208"/>
      <c r="CH22" s="208"/>
    </row>
    <row r="23" spans="1:87" s="38" customFormat="1" outlineLevel="1">
      <c r="A23" s="581"/>
      <c r="B23" s="581"/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581"/>
      <c r="N23" s="581"/>
      <c r="O23" s="581"/>
      <c r="P23" s="581"/>
      <c r="Q23" s="581"/>
      <c r="R23" s="581"/>
      <c r="S23" s="581"/>
      <c r="T23" s="581"/>
      <c r="U23" s="581"/>
      <c r="V23" s="581"/>
      <c r="W23" s="581"/>
      <c r="X23" s="581"/>
      <c r="Y23" s="581"/>
      <c r="Z23" s="581"/>
      <c r="AA23" s="581"/>
      <c r="AB23" s="581"/>
      <c r="AC23" s="581"/>
      <c r="AD23" s="581"/>
      <c r="AE23" s="581"/>
      <c r="AF23" s="581"/>
      <c r="AG23" s="581"/>
      <c r="AH23" s="616"/>
      <c r="AI23" s="616"/>
      <c r="AJ23" s="616"/>
      <c r="AK23" s="616"/>
      <c r="AL23" s="616"/>
      <c r="AM23" s="616"/>
      <c r="AN23" s="616"/>
      <c r="AO23" s="616"/>
      <c r="AP23" s="616"/>
      <c r="AQ23" s="616"/>
      <c r="AR23" s="617"/>
      <c r="AS23" s="581"/>
      <c r="AT23" s="581"/>
      <c r="AU23" s="581"/>
      <c r="AV23" s="581"/>
      <c r="AW23" s="581"/>
      <c r="AX23" s="581"/>
      <c r="AY23" s="581"/>
      <c r="AZ23" s="581"/>
      <c r="BA23" s="581"/>
      <c r="BB23" s="581"/>
      <c r="BC23" s="581"/>
      <c r="BD23" s="581"/>
      <c r="BE23" s="581"/>
      <c r="BF23" s="581"/>
      <c r="BG23" s="581"/>
      <c r="BH23" s="581"/>
      <c r="BI23" s="581"/>
      <c r="BJ23" s="581"/>
      <c r="BK23" s="581"/>
      <c r="BL23" s="581"/>
      <c r="BM23" s="581"/>
      <c r="BN23" s="581"/>
      <c r="BO23" s="581"/>
      <c r="BP23" s="581"/>
      <c r="BQ23" s="581"/>
      <c r="BR23" s="581"/>
      <c r="BS23" s="581"/>
      <c r="BT23" s="581"/>
      <c r="BU23" s="581"/>
      <c r="BV23" s="581"/>
      <c r="BW23" s="581"/>
      <c r="BX23" s="581"/>
      <c r="BY23" s="581"/>
      <c r="BZ23" s="60">
        <f>BZ22-CA22</f>
        <v>0</v>
      </c>
      <c r="CA23" s="306"/>
      <c r="CB23" s="279">
        <f>BT156</f>
        <v>27001134.549999997</v>
      </c>
      <c r="CC23" s="208"/>
      <c r="CD23" s="47"/>
      <c r="CE23" s="256"/>
      <c r="CF23" s="47"/>
      <c r="CG23" s="47"/>
      <c r="CH23" s="47"/>
    </row>
    <row r="24" spans="1:87" s="19" customFormat="1" ht="58.5" customHeight="1">
      <c r="A24" s="18" t="s">
        <v>1</v>
      </c>
      <c r="B24" s="18" t="s">
        <v>3</v>
      </c>
      <c r="C24" s="593"/>
      <c r="D24" s="594"/>
      <c r="E24" s="18" t="s">
        <v>58</v>
      </c>
      <c r="F24" s="18" t="s">
        <v>2</v>
      </c>
      <c r="G24" s="15" t="s">
        <v>53</v>
      </c>
      <c r="H24" s="15" t="s">
        <v>68</v>
      </c>
      <c r="I24" s="15" t="s">
        <v>69</v>
      </c>
      <c r="J24" s="15" t="s">
        <v>5</v>
      </c>
      <c r="K24" s="15" t="s">
        <v>0</v>
      </c>
      <c r="L24" s="18" t="s">
        <v>1</v>
      </c>
      <c r="M24" s="18" t="s">
        <v>3</v>
      </c>
      <c r="N24" s="593"/>
      <c r="O24" s="594"/>
      <c r="P24" s="18" t="s">
        <v>58</v>
      </c>
      <c r="Q24" s="18" t="s">
        <v>2</v>
      </c>
      <c r="R24" s="15" t="s">
        <v>53</v>
      </c>
      <c r="S24" s="15" t="s">
        <v>68</v>
      </c>
      <c r="T24" s="15" t="s">
        <v>69</v>
      </c>
      <c r="U24" s="15" t="s">
        <v>5</v>
      </c>
      <c r="V24" s="15" t="s">
        <v>0</v>
      </c>
      <c r="W24" s="18" t="s">
        <v>1</v>
      </c>
      <c r="X24" s="18" t="s">
        <v>3</v>
      </c>
      <c r="Y24" s="593"/>
      <c r="Z24" s="594"/>
      <c r="AA24" s="18" t="s">
        <v>58</v>
      </c>
      <c r="AB24" s="18" t="s">
        <v>2</v>
      </c>
      <c r="AC24" s="15" t="s">
        <v>53</v>
      </c>
      <c r="AD24" s="15" t="s">
        <v>68</v>
      </c>
      <c r="AE24" s="15" t="s">
        <v>69</v>
      </c>
      <c r="AF24" s="15" t="s">
        <v>5</v>
      </c>
      <c r="AG24" s="15" t="s">
        <v>0</v>
      </c>
      <c r="AH24" s="18" t="s">
        <v>1</v>
      </c>
      <c r="AI24" s="18" t="s">
        <v>3</v>
      </c>
      <c r="AJ24" s="593"/>
      <c r="AK24" s="594"/>
      <c r="AL24" s="18" t="s">
        <v>58</v>
      </c>
      <c r="AM24" s="18" t="s">
        <v>2</v>
      </c>
      <c r="AN24" s="15" t="s">
        <v>53</v>
      </c>
      <c r="AO24" s="15" t="s">
        <v>68</v>
      </c>
      <c r="AP24" s="15" t="s">
        <v>69</v>
      </c>
      <c r="AQ24" s="15" t="s">
        <v>5</v>
      </c>
      <c r="AR24" s="15" t="s">
        <v>0</v>
      </c>
      <c r="AS24" s="18" t="s">
        <v>1</v>
      </c>
      <c r="AT24" s="18" t="s">
        <v>3</v>
      </c>
      <c r="AU24" s="593"/>
      <c r="AV24" s="594"/>
      <c r="AW24" s="18" t="s">
        <v>58</v>
      </c>
      <c r="AX24" s="18" t="s">
        <v>2</v>
      </c>
      <c r="AY24" s="15" t="s">
        <v>53</v>
      </c>
      <c r="AZ24" s="15" t="s">
        <v>68</v>
      </c>
      <c r="BA24" s="15" t="s">
        <v>69</v>
      </c>
      <c r="BB24" s="15" t="s">
        <v>5</v>
      </c>
      <c r="BC24" s="15" t="s">
        <v>0</v>
      </c>
      <c r="BD24" s="18" t="s">
        <v>1</v>
      </c>
      <c r="BE24" s="18" t="s">
        <v>3</v>
      </c>
      <c r="BF24" s="593"/>
      <c r="BG24" s="594"/>
      <c r="BH24" s="18" t="s">
        <v>58</v>
      </c>
      <c r="BI24" s="18" t="s">
        <v>2</v>
      </c>
      <c r="BJ24" s="15" t="s">
        <v>53</v>
      </c>
      <c r="BK24" s="15" t="s">
        <v>68</v>
      </c>
      <c r="BL24" s="15" t="s">
        <v>69</v>
      </c>
      <c r="BM24" s="15" t="s">
        <v>5</v>
      </c>
      <c r="BN24" s="15" t="s">
        <v>0</v>
      </c>
      <c r="BO24" s="18" t="s">
        <v>1</v>
      </c>
      <c r="BP24" s="18" t="s">
        <v>3</v>
      </c>
      <c r="BQ24" s="593"/>
      <c r="BR24" s="594"/>
      <c r="BS24" s="18" t="s">
        <v>58</v>
      </c>
      <c r="BT24" s="18" t="s">
        <v>2</v>
      </c>
      <c r="BU24" s="15" t="s">
        <v>53</v>
      </c>
      <c r="BV24" s="15" t="s">
        <v>68</v>
      </c>
      <c r="BW24" s="15" t="s">
        <v>69</v>
      </c>
      <c r="BX24" s="15" t="s">
        <v>5</v>
      </c>
      <c r="BY24" s="15" t="s">
        <v>0</v>
      </c>
      <c r="BZ24" s="301"/>
      <c r="CA24" s="301"/>
      <c r="CB24" s="696">
        <f>CB23-CB22</f>
        <v>7.8231096267700195E-8</v>
      </c>
      <c r="CC24" s="545"/>
      <c r="CD24" s="44"/>
      <c r="CE24" s="44"/>
      <c r="CF24" s="44"/>
      <c r="CG24" s="44"/>
    </row>
    <row r="25" spans="1:87">
      <c r="A25" s="15">
        <v>1</v>
      </c>
      <c r="B25" s="15">
        <v>2</v>
      </c>
      <c r="C25" s="595"/>
      <c r="D25" s="596"/>
      <c r="E25" s="15">
        <v>3</v>
      </c>
      <c r="F25" s="15">
        <v>4</v>
      </c>
      <c r="G25" s="15" t="s">
        <v>74</v>
      </c>
      <c r="H25" s="15">
        <v>6</v>
      </c>
      <c r="I25" s="15">
        <v>7</v>
      </c>
      <c r="J25" s="15" t="s">
        <v>55</v>
      </c>
      <c r="K25" s="15">
        <v>9</v>
      </c>
      <c r="L25" s="15">
        <v>1</v>
      </c>
      <c r="M25" s="15">
        <v>2</v>
      </c>
      <c r="N25" s="595"/>
      <c r="O25" s="596"/>
      <c r="P25" s="15">
        <v>3</v>
      </c>
      <c r="Q25" s="15">
        <v>4</v>
      </c>
      <c r="R25" s="15" t="s">
        <v>74</v>
      </c>
      <c r="S25" s="15">
        <v>6</v>
      </c>
      <c r="T25" s="15">
        <v>7</v>
      </c>
      <c r="U25" s="15" t="s">
        <v>55</v>
      </c>
      <c r="V25" s="15">
        <v>9</v>
      </c>
      <c r="W25" s="15">
        <v>1</v>
      </c>
      <c r="X25" s="15">
        <v>2</v>
      </c>
      <c r="Y25" s="595"/>
      <c r="Z25" s="596"/>
      <c r="AA25" s="15">
        <v>3</v>
      </c>
      <c r="AB25" s="15">
        <v>4</v>
      </c>
      <c r="AC25" s="15" t="s">
        <v>74</v>
      </c>
      <c r="AD25" s="15">
        <v>6</v>
      </c>
      <c r="AE25" s="15">
        <v>7</v>
      </c>
      <c r="AF25" s="15" t="s">
        <v>55</v>
      </c>
      <c r="AG25" s="15">
        <v>9</v>
      </c>
      <c r="AH25" s="15">
        <v>1</v>
      </c>
      <c r="AI25" s="15">
        <v>2</v>
      </c>
      <c r="AJ25" s="595"/>
      <c r="AK25" s="596"/>
      <c r="AL25" s="15">
        <v>3</v>
      </c>
      <c r="AM25" s="15">
        <v>4</v>
      </c>
      <c r="AN25" s="15" t="s">
        <v>74</v>
      </c>
      <c r="AO25" s="15">
        <v>6</v>
      </c>
      <c r="AP25" s="15">
        <v>7</v>
      </c>
      <c r="AQ25" s="15" t="s">
        <v>55</v>
      </c>
      <c r="AR25" s="15">
        <v>9</v>
      </c>
      <c r="AS25" s="15">
        <v>1</v>
      </c>
      <c r="AT25" s="15">
        <v>2</v>
      </c>
      <c r="AU25" s="595"/>
      <c r="AV25" s="596"/>
      <c r="AW25" s="15">
        <v>3</v>
      </c>
      <c r="AX25" s="15">
        <v>4</v>
      </c>
      <c r="AY25" s="15" t="s">
        <v>74</v>
      </c>
      <c r="AZ25" s="15">
        <v>6</v>
      </c>
      <c r="BA25" s="15">
        <v>7</v>
      </c>
      <c r="BB25" s="15" t="s">
        <v>55</v>
      </c>
      <c r="BC25" s="15">
        <v>9</v>
      </c>
      <c r="BD25" s="15">
        <v>1</v>
      </c>
      <c r="BE25" s="15">
        <v>2</v>
      </c>
      <c r="BF25" s="595"/>
      <c r="BG25" s="596"/>
      <c r="BH25" s="15">
        <v>3</v>
      </c>
      <c r="BI25" s="15">
        <v>4</v>
      </c>
      <c r="BJ25" s="15" t="s">
        <v>74</v>
      </c>
      <c r="BK25" s="15">
        <v>6</v>
      </c>
      <c r="BL25" s="15">
        <v>7</v>
      </c>
      <c r="BM25" s="15" t="s">
        <v>55</v>
      </c>
      <c r="BN25" s="15">
        <v>9</v>
      </c>
      <c r="BO25" s="15">
        <v>1</v>
      </c>
      <c r="BP25" s="15">
        <v>2</v>
      </c>
      <c r="BQ25" s="595"/>
      <c r="BR25" s="596"/>
      <c r="BS25" s="15">
        <v>3</v>
      </c>
      <c r="BT25" s="15">
        <v>4</v>
      </c>
      <c r="BU25" s="15" t="s">
        <v>74</v>
      </c>
      <c r="BV25" s="15">
        <v>6</v>
      </c>
      <c r="BW25" s="15">
        <v>7</v>
      </c>
      <c r="BX25" s="15" t="s">
        <v>55</v>
      </c>
      <c r="BY25" s="15">
        <v>9</v>
      </c>
      <c r="BZ25" s="63"/>
      <c r="CA25" s="301"/>
      <c r="CB25" s="60" t="s">
        <v>202</v>
      </c>
      <c r="CC25" s="270"/>
      <c r="CD25" s="254"/>
      <c r="CE25" s="45"/>
      <c r="CF25" s="45"/>
      <c r="CG25" s="45"/>
      <c r="CH25" s="45"/>
      <c r="CI25" s="45"/>
    </row>
    <row r="26" spans="1:87">
      <c r="A26" s="582" t="s">
        <v>6</v>
      </c>
      <c r="B26" s="582"/>
      <c r="C26" s="582"/>
      <c r="D26" s="582"/>
      <c r="E26" s="582"/>
      <c r="F26" s="582"/>
      <c r="G26" s="582"/>
      <c r="H26" s="582"/>
      <c r="I26" s="582"/>
      <c r="J26" s="582"/>
      <c r="K26" s="582"/>
      <c r="L26" s="582" t="s">
        <v>6</v>
      </c>
      <c r="M26" s="582"/>
      <c r="N26" s="582"/>
      <c r="O26" s="582"/>
      <c r="P26" s="582"/>
      <c r="Q26" s="582"/>
      <c r="R26" s="582"/>
      <c r="S26" s="582"/>
      <c r="T26" s="582"/>
      <c r="U26" s="582"/>
      <c r="V26" s="582"/>
      <c r="W26" s="590" t="s">
        <v>6</v>
      </c>
      <c r="X26" s="590"/>
      <c r="Y26" s="590"/>
      <c r="Z26" s="590"/>
      <c r="AA26" s="590"/>
      <c r="AB26" s="590"/>
      <c r="AC26" s="590"/>
      <c r="AD26" s="590"/>
      <c r="AE26" s="590"/>
      <c r="AF26" s="590"/>
      <c r="AG26" s="591"/>
      <c r="AH26" s="590" t="s">
        <v>6</v>
      </c>
      <c r="AI26" s="590"/>
      <c r="AJ26" s="590"/>
      <c r="AK26" s="590"/>
      <c r="AL26" s="590"/>
      <c r="AM26" s="590"/>
      <c r="AN26" s="590"/>
      <c r="AO26" s="590"/>
      <c r="AP26" s="590"/>
      <c r="AQ26" s="590"/>
      <c r="AR26" s="591"/>
      <c r="AS26" s="582" t="s">
        <v>6</v>
      </c>
      <c r="AT26" s="582"/>
      <c r="AU26" s="582"/>
      <c r="AV26" s="582"/>
      <c r="AW26" s="582"/>
      <c r="AX26" s="582"/>
      <c r="AY26" s="582"/>
      <c r="AZ26" s="582"/>
      <c r="BA26" s="582"/>
      <c r="BB26" s="582"/>
      <c r="BC26" s="582"/>
      <c r="BD26" s="582" t="s">
        <v>6</v>
      </c>
      <c r="BE26" s="582"/>
      <c r="BF26" s="582"/>
      <c r="BG26" s="582"/>
      <c r="BH26" s="582"/>
      <c r="BI26" s="582"/>
      <c r="BJ26" s="582"/>
      <c r="BK26" s="582"/>
      <c r="BL26" s="582"/>
      <c r="BM26" s="582"/>
      <c r="BN26" s="582"/>
      <c r="BO26" s="582" t="s">
        <v>6</v>
      </c>
      <c r="BP26" s="583"/>
      <c r="BQ26" s="582"/>
      <c r="BR26" s="582"/>
      <c r="BS26" s="582"/>
      <c r="BT26" s="582"/>
      <c r="BU26" s="582"/>
      <c r="BV26" s="582"/>
      <c r="BW26" s="582"/>
      <c r="BX26" s="583"/>
      <c r="BY26" s="582"/>
      <c r="BZ26" s="59" t="s">
        <v>227</v>
      </c>
      <c r="CA26" s="307"/>
      <c r="CB26" s="347" t="s">
        <v>211</v>
      </c>
      <c r="CC26" s="536"/>
      <c r="CD26" s="536"/>
      <c r="CE26" s="38"/>
      <c r="CF26" s="38"/>
    </row>
    <row r="27" spans="1:87" ht="15" customHeight="1" outlineLevel="2">
      <c r="A27" s="11">
        <f>L27</f>
        <v>1</v>
      </c>
      <c r="B27" s="100" t="str">
        <f>M27</f>
        <v>Классные журналы</v>
      </c>
      <c r="C27" s="597"/>
      <c r="D27" s="598"/>
      <c r="E27" s="113">
        <v>2</v>
      </c>
      <c r="F27" s="72">
        <f>C7</f>
        <v>50</v>
      </c>
      <c r="G27" s="112">
        <f>E27/F27</f>
        <v>0.04</v>
      </c>
      <c r="H27" s="99">
        <v>1</v>
      </c>
      <c r="I27" s="452">
        <f>T27</f>
        <v>300</v>
      </c>
      <c r="J27" s="102">
        <f t="shared" ref="J27:J52" si="45">IFERROR(G27*I27/H27,0)</f>
        <v>12</v>
      </c>
      <c r="K27" s="599" t="s">
        <v>54</v>
      </c>
      <c r="L27" s="11">
        <f>W27</f>
        <v>1</v>
      </c>
      <c r="M27" s="129" t="str">
        <f>X27</f>
        <v>Классные журналы</v>
      </c>
      <c r="N27" s="675"/>
      <c r="O27" s="676"/>
      <c r="P27" s="70"/>
      <c r="Q27" s="69"/>
      <c r="R27" s="71"/>
      <c r="S27" s="67"/>
      <c r="T27" s="460">
        <f>AE27</f>
        <v>300</v>
      </c>
      <c r="U27" s="131">
        <f t="shared" ref="U27:U52" si="46">IFERROR(R27*T27/S27,0)</f>
        <v>0</v>
      </c>
      <c r="V27" s="599" t="s">
        <v>54</v>
      </c>
      <c r="W27" s="11">
        <f>AH27</f>
        <v>1</v>
      </c>
      <c r="X27" s="8" t="str">
        <f>AI27</f>
        <v>Классные журналы</v>
      </c>
      <c r="Y27" s="675"/>
      <c r="Z27" s="676"/>
      <c r="AA27" s="70">
        <v>10</v>
      </c>
      <c r="AB27" s="69">
        <f>AB16</f>
        <v>160</v>
      </c>
      <c r="AC27" s="71">
        <f>AA27/AB27</f>
        <v>6.25E-2</v>
      </c>
      <c r="AD27" s="67">
        <v>1</v>
      </c>
      <c r="AE27" s="460">
        <f>AP27</f>
        <v>300</v>
      </c>
      <c r="AF27" s="24">
        <f t="shared" ref="AF27:AF52" si="47">IFERROR(AC27*AE27/AD27,0)</f>
        <v>18.75</v>
      </c>
      <c r="AG27" s="599" t="s">
        <v>54</v>
      </c>
      <c r="AH27" s="11">
        <f>AS27</f>
        <v>1</v>
      </c>
      <c r="AI27" s="149" t="str">
        <f>AT27</f>
        <v>Классные журналы</v>
      </c>
      <c r="AJ27" s="597"/>
      <c r="AK27" s="598"/>
      <c r="AL27" s="113">
        <v>10</v>
      </c>
      <c r="AM27" s="72">
        <f>AM16</f>
        <v>188</v>
      </c>
      <c r="AN27" s="112">
        <f>AL27/AM27</f>
        <v>5.3191489361702128E-2</v>
      </c>
      <c r="AO27" s="99">
        <v>1</v>
      </c>
      <c r="AP27" s="452">
        <f>BA27</f>
        <v>300</v>
      </c>
      <c r="AQ27" s="152">
        <f t="shared" ref="AQ27:AQ52" si="48">IFERROR(AN27*AP27/AO27,0)</f>
        <v>15.957446808510639</v>
      </c>
      <c r="AR27" s="664" t="s">
        <v>54</v>
      </c>
      <c r="AS27" s="66">
        <f>BD27</f>
        <v>1</v>
      </c>
      <c r="AT27" s="180" t="str">
        <f>BE27</f>
        <v>Классные журналы</v>
      </c>
      <c r="AU27" s="597"/>
      <c r="AV27" s="598"/>
      <c r="AW27" s="113">
        <v>3</v>
      </c>
      <c r="AX27" s="72">
        <f>AX16</f>
        <v>51</v>
      </c>
      <c r="AY27" s="112">
        <f>AW27/AX27</f>
        <v>5.8823529411764705E-2</v>
      </c>
      <c r="AZ27" s="99">
        <v>1</v>
      </c>
      <c r="BA27" s="471">
        <f>BL27</f>
        <v>300</v>
      </c>
      <c r="BB27" s="183">
        <f t="shared" ref="BB27:BB52" si="49">IFERROR(AY27*BA27/AZ27,0)</f>
        <v>17.647058823529413</v>
      </c>
      <c r="BC27" s="599" t="s">
        <v>54</v>
      </c>
      <c r="BD27" s="11">
        <f>BO27</f>
        <v>1</v>
      </c>
      <c r="BE27" s="149" t="str">
        <f>BP27</f>
        <v>Классные журналы</v>
      </c>
      <c r="BF27" s="597" t="str">
        <f>BQ27</f>
        <v>шт</v>
      </c>
      <c r="BG27" s="598"/>
      <c r="BH27" s="113"/>
      <c r="BI27" s="72">
        <f>BI16</f>
        <v>33</v>
      </c>
      <c r="BJ27" s="188">
        <f>BH27/BI27</f>
        <v>0</v>
      </c>
      <c r="BK27" s="99">
        <v>1</v>
      </c>
      <c r="BL27" s="452">
        <f>BW27</f>
        <v>300</v>
      </c>
      <c r="BM27" s="152">
        <f t="shared" ref="BM27:BM52" si="50">IFERROR(BJ27*BL27/BK27,0)</f>
        <v>0</v>
      </c>
      <c r="BN27" s="599" t="s">
        <v>54</v>
      </c>
      <c r="BO27" s="11">
        <v>1</v>
      </c>
      <c r="BP27" s="149" t="s">
        <v>76</v>
      </c>
      <c r="BQ27" s="597" t="s">
        <v>138</v>
      </c>
      <c r="BR27" s="598"/>
      <c r="BS27" s="192"/>
      <c r="BT27" s="194">
        <f>BT21</f>
        <v>4</v>
      </c>
      <c r="BU27" s="188">
        <f>BS27/BT27</f>
        <v>0</v>
      </c>
      <c r="BV27" s="99">
        <v>1</v>
      </c>
      <c r="BW27" s="452">
        <v>300</v>
      </c>
      <c r="BX27" s="152">
        <f>IFERROR(BU27*BW27/BV27,0)</f>
        <v>0</v>
      </c>
      <c r="BY27" s="599" t="s">
        <v>54</v>
      </c>
      <c r="BZ27" s="251">
        <f>E27+P27+AA27+AL27+AW27+BH27+BS27</f>
        <v>25</v>
      </c>
      <c r="CA27" s="308">
        <f>BX27*BT27+BM27*BI27+BB27*AX27+AQ27*AM27+AF27*AB27+U27*Q27+J27*F27</f>
        <v>7500</v>
      </c>
      <c r="CB27" s="348">
        <f>BX27*BT27+BM27*BI27+BB27*AX27+AQ27*AM27+AF27*AB27+U27*Q27+J27*F27</f>
        <v>7500</v>
      </c>
      <c r="CC27" s="270"/>
      <c r="CD27" s="270"/>
      <c r="CE27" s="38"/>
      <c r="CF27" s="38"/>
    </row>
    <row r="28" spans="1:87" outlineLevel="2">
      <c r="A28" s="11">
        <f t="shared" ref="A28:A52" si="51">L28</f>
        <v>2</v>
      </c>
      <c r="B28" s="100" t="str">
        <f t="shared" ref="B28:B52" si="52">M28</f>
        <v>Бумага для офисной техники</v>
      </c>
      <c r="C28" s="597"/>
      <c r="D28" s="598"/>
      <c r="E28" s="113">
        <v>2</v>
      </c>
      <c r="F28" s="72">
        <f>C7</f>
        <v>50</v>
      </c>
      <c r="G28" s="112">
        <f t="shared" ref="G28:G41" si="53">E28/F28</f>
        <v>0.04</v>
      </c>
      <c r="H28" s="99">
        <v>1</v>
      </c>
      <c r="I28" s="452">
        <f t="shared" ref="I28:I52" si="54">T28</f>
        <v>310</v>
      </c>
      <c r="J28" s="102">
        <f t="shared" si="45"/>
        <v>12.4</v>
      </c>
      <c r="K28" s="600"/>
      <c r="L28" s="11">
        <f t="shared" ref="L28:L52" si="55">W28</f>
        <v>2</v>
      </c>
      <c r="M28" s="129" t="str">
        <f t="shared" ref="M28:M52" si="56">X28</f>
        <v>Бумага для офисной техники</v>
      </c>
      <c r="N28" s="675"/>
      <c r="O28" s="676"/>
      <c r="P28" s="70"/>
      <c r="Q28" s="69"/>
      <c r="R28" s="71"/>
      <c r="S28" s="67"/>
      <c r="T28" s="460">
        <f t="shared" ref="T28:T51" si="57">AE28</f>
        <v>310</v>
      </c>
      <c r="U28" s="131">
        <f t="shared" si="46"/>
        <v>0</v>
      </c>
      <c r="V28" s="600"/>
      <c r="W28" s="11">
        <f t="shared" ref="W28:W52" si="58">AH28</f>
        <v>2</v>
      </c>
      <c r="X28" s="8" t="str">
        <f t="shared" ref="X28:X52" si="59">AI28</f>
        <v>Бумага для офисной техники</v>
      </c>
      <c r="Y28" s="675"/>
      <c r="Z28" s="676"/>
      <c r="AA28" s="70">
        <v>27</v>
      </c>
      <c r="AB28" s="69">
        <f>AB16</f>
        <v>160</v>
      </c>
      <c r="AC28" s="71">
        <f t="shared" ref="AC28:AC41" si="60">AA28/AB28</f>
        <v>0.16875000000000001</v>
      </c>
      <c r="AD28" s="67">
        <v>1</v>
      </c>
      <c r="AE28" s="460">
        <f t="shared" ref="AE28:AE52" si="61">AP28</f>
        <v>310</v>
      </c>
      <c r="AF28" s="24">
        <f t="shared" si="47"/>
        <v>52.3125</v>
      </c>
      <c r="AG28" s="600"/>
      <c r="AH28" s="11">
        <f t="shared" ref="AH28:AH52" si="62">AS28</f>
        <v>2</v>
      </c>
      <c r="AI28" s="149" t="str">
        <f t="shared" ref="AI28:AI52" si="63">AT28</f>
        <v>Бумага для офисной техники</v>
      </c>
      <c r="AJ28" s="597"/>
      <c r="AK28" s="598"/>
      <c r="AL28" s="113">
        <v>30</v>
      </c>
      <c r="AM28" s="72">
        <f>AM16</f>
        <v>188</v>
      </c>
      <c r="AN28" s="112">
        <f t="shared" ref="AN28:AN41" si="64">AL28/AM28</f>
        <v>0.15957446808510639</v>
      </c>
      <c r="AO28" s="99">
        <v>1</v>
      </c>
      <c r="AP28" s="452">
        <f t="shared" ref="AP28:AP52" si="65">BA28</f>
        <v>310</v>
      </c>
      <c r="AQ28" s="152">
        <f t="shared" si="48"/>
        <v>49.468085106382979</v>
      </c>
      <c r="AR28" s="600"/>
      <c r="AS28" s="66">
        <f t="shared" ref="AS28:AS52" si="66">BD28</f>
        <v>2</v>
      </c>
      <c r="AT28" s="180" t="str">
        <f t="shared" ref="AT28:AT52" si="67">BE28</f>
        <v>Бумага для офисной техники</v>
      </c>
      <c r="AU28" s="597"/>
      <c r="AV28" s="598"/>
      <c r="AW28" s="113">
        <v>21</v>
      </c>
      <c r="AX28" s="72">
        <f>AX16</f>
        <v>51</v>
      </c>
      <c r="AY28" s="112">
        <f t="shared" ref="AY28:AY41" si="68">AW28/AX28</f>
        <v>0.41176470588235292</v>
      </c>
      <c r="AZ28" s="99">
        <v>1</v>
      </c>
      <c r="BA28" s="471">
        <f t="shared" ref="BA28:BA52" si="69">BL28</f>
        <v>310</v>
      </c>
      <c r="BB28" s="183">
        <f t="shared" si="49"/>
        <v>127.64705882352941</v>
      </c>
      <c r="BC28" s="600"/>
      <c r="BD28" s="11">
        <f t="shared" ref="BD28:BD52" si="70">BO28</f>
        <v>2</v>
      </c>
      <c r="BE28" s="149" t="str">
        <f t="shared" ref="BE28:BE52" si="71">BP28</f>
        <v>Бумага для офисной техники</v>
      </c>
      <c r="BF28" s="597" t="str">
        <f t="shared" ref="BF28:BF52" si="72">BQ28</f>
        <v>шт</v>
      </c>
      <c r="BG28" s="598"/>
      <c r="BH28" s="113"/>
      <c r="BI28" s="72">
        <f>BI16</f>
        <v>33</v>
      </c>
      <c r="BJ28" s="188">
        <f t="shared" ref="BJ28:BJ41" si="73">BH28/BI28</f>
        <v>0</v>
      </c>
      <c r="BK28" s="99">
        <v>1</v>
      </c>
      <c r="BL28" s="452">
        <f t="shared" ref="BL28:BL52" si="74">BW28</f>
        <v>310</v>
      </c>
      <c r="BM28" s="152">
        <f t="shared" si="50"/>
        <v>0</v>
      </c>
      <c r="BN28" s="600"/>
      <c r="BO28" s="11">
        <v>2</v>
      </c>
      <c r="BP28" s="149" t="s">
        <v>77</v>
      </c>
      <c r="BQ28" s="597" t="s">
        <v>138</v>
      </c>
      <c r="BR28" s="598"/>
      <c r="BS28" s="193"/>
      <c r="BT28" s="194">
        <f>BT27</f>
        <v>4</v>
      </c>
      <c r="BU28" s="188">
        <f t="shared" ref="BU28:BU52" si="75">BS28/BT28</f>
        <v>0</v>
      </c>
      <c r="BV28" s="99">
        <v>1</v>
      </c>
      <c r="BW28" s="452">
        <v>310</v>
      </c>
      <c r="BX28" s="152">
        <f t="shared" ref="BX28:BX52" si="76">IFERROR(BU28*BW28/BV28,0)</f>
        <v>0</v>
      </c>
      <c r="BY28" s="600"/>
      <c r="BZ28" s="251">
        <f>E28+P28+AA28+AL28+AW28+BH28+BS28</f>
        <v>80</v>
      </c>
      <c r="CA28" s="308">
        <f>BX28*BT28+BM28*BI28+BB28*AX28+AQ28*AM28+AF28*AB28+U28*Q28+J28*F28</f>
        <v>24800</v>
      </c>
      <c r="CB28" s="348">
        <f>BX28*BT28+BM28*BI28+BB28*AX28+AQ28*AM28+AF28*AB28+U28*Q28+J28*F28</f>
        <v>24800</v>
      </c>
      <c r="CC28" s="270"/>
      <c r="CD28" s="270"/>
      <c r="CE28" s="38"/>
      <c r="CF28" s="38"/>
    </row>
    <row r="29" spans="1:87" outlineLevel="2">
      <c r="A29" s="11">
        <f t="shared" si="51"/>
        <v>3</v>
      </c>
      <c r="B29" s="100" t="str">
        <f t="shared" si="52"/>
        <v>Канцелярский набор</v>
      </c>
      <c r="C29" s="597"/>
      <c r="D29" s="598"/>
      <c r="E29" s="113">
        <v>8</v>
      </c>
      <c r="F29" s="72">
        <f t="shared" ref="F29:F52" si="77">F28</f>
        <v>50</v>
      </c>
      <c r="G29" s="112">
        <f t="shared" si="53"/>
        <v>0.16</v>
      </c>
      <c r="H29" s="99">
        <v>1</v>
      </c>
      <c r="I29" s="452">
        <f t="shared" si="54"/>
        <v>250</v>
      </c>
      <c r="J29" s="102">
        <f t="shared" si="45"/>
        <v>40</v>
      </c>
      <c r="K29" s="600"/>
      <c r="L29" s="11">
        <f t="shared" si="55"/>
        <v>3</v>
      </c>
      <c r="M29" s="129" t="str">
        <f t="shared" si="56"/>
        <v>Канцелярский набор</v>
      </c>
      <c r="N29" s="675"/>
      <c r="O29" s="676"/>
      <c r="P29" s="70"/>
      <c r="Q29" s="69"/>
      <c r="R29" s="71"/>
      <c r="S29" s="67"/>
      <c r="T29" s="460">
        <f t="shared" si="57"/>
        <v>250</v>
      </c>
      <c r="U29" s="131">
        <f t="shared" si="46"/>
        <v>0</v>
      </c>
      <c r="V29" s="600"/>
      <c r="W29" s="11">
        <f t="shared" si="58"/>
        <v>3</v>
      </c>
      <c r="X29" s="8" t="str">
        <f t="shared" si="59"/>
        <v>Канцелярский набор</v>
      </c>
      <c r="Y29" s="675"/>
      <c r="Z29" s="676"/>
      <c r="AA29" s="70">
        <v>9</v>
      </c>
      <c r="AB29" s="69">
        <f>AB16</f>
        <v>160</v>
      </c>
      <c r="AC29" s="71">
        <f t="shared" si="60"/>
        <v>5.6250000000000001E-2</v>
      </c>
      <c r="AD29" s="67">
        <v>1</v>
      </c>
      <c r="AE29" s="460">
        <f t="shared" si="61"/>
        <v>250</v>
      </c>
      <c r="AF29" s="24">
        <f t="shared" si="47"/>
        <v>14.0625</v>
      </c>
      <c r="AG29" s="600"/>
      <c r="AH29" s="11">
        <f t="shared" si="62"/>
        <v>3</v>
      </c>
      <c r="AI29" s="149" t="str">
        <f t="shared" si="63"/>
        <v>Канцелярский набор</v>
      </c>
      <c r="AJ29" s="597"/>
      <c r="AK29" s="598"/>
      <c r="AL29" s="113">
        <v>10</v>
      </c>
      <c r="AM29" s="72">
        <f>AM16</f>
        <v>188</v>
      </c>
      <c r="AN29" s="112">
        <f t="shared" si="64"/>
        <v>5.3191489361702128E-2</v>
      </c>
      <c r="AO29" s="99">
        <v>1</v>
      </c>
      <c r="AP29" s="452">
        <f t="shared" si="65"/>
        <v>250</v>
      </c>
      <c r="AQ29" s="152">
        <f t="shared" si="48"/>
        <v>13.297872340425531</v>
      </c>
      <c r="AR29" s="600"/>
      <c r="AS29" s="66">
        <f t="shared" si="66"/>
        <v>3</v>
      </c>
      <c r="AT29" s="180" t="str">
        <f t="shared" si="67"/>
        <v>Канцелярский набор</v>
      </c>
      <c r="AU29" s="597"/>
      <c r="AV29" s="598"/>
      <c r="AW29" s="113">
        <v>9</v>
      </c>
      <c r="AX29" s="72">
        <f>AX16</f>
        <v>51</v>
      </c>
      <c r="AY29" s="112">
        <f t="shared" si="68"/>
        <v>0.17647058823529413</v>
      </c>
      <c r="AZ29" s="99">
        <v>1</v>
      </c>
      <c r="BA29" s="471">
        <f t="shared" si="69"/>
        <v>250</v>
      </c>
      <c r="BB29" s="183">
        <f t="shared" si="49"/>
        <v>44.117647058823529</v>
      </c>
      <c r="BC29" s="600"/>
      <c r="BD29" s="11">
        <f t="shared" si="70"/>
        <v>3</v>
      </c>
      <c r="BE29" s="149" t="str">
        <f t="shared" si="71"/>
        <v>Канцелярский набор</v>
      </c>
      <c r="BF29" s="597" t="str">
        <f t="shared" si="72"/>
        <v>шт</v>
      </c>
      <c r="BG29" s="598"/>
      <c r="BH29" s="113"/>
      <c r="BI29" s="72">
        <f>BI16</f>
        <v>33</v>
      </c>
      <c r="BJ29" s="188">
        <f t="shared" si="73"/>
        <v>0</v>
      </c>
      <c r="BK29" s="99">
        <v>1</v>
      </c>
      <c r="BL29" s="452">
        <f t="shared" si="74"/>
        <v>250</v>
      </c>
      <c r="BM29" s="152">
        <f t="shared" si="50"/>
        <v>0</v>
      </c>
      <c r="BN29" s="600"/>
      <c r="BO29" s="11">
        <v>3</v>
      </c>
      <c r="BP29" s="149" t="s">
        <v>78</v>
      </c>
      <c r="BQ29" s="597" t="s">
        <v>138</v>
      </c>
      <c r="BR29" s="598"/>
      <c r="BS29" s="193"/>
      <c r="BT29" s="194">
        <f t="shared" ref="BT29:BT52" si="78">BT28</f>
        <v>4</v>
      </c>
      <c r="BU29" s="188">
        <f t="shared" si="75"/>
        <v>0</v>
      </c>
      <c r="BV29" s="99">
        <v>1</v>
      </c>
      <c r="BW29" s="452">
        <v>250</v>
      </c>
      <c r="BX29" s="152">
        <f t="shared" si="76"/>
        <v>0</v>
      </c>
      <c r="BY29" s="600"/>
      <c r="BZ29" s="251">
        <f>E29+P29+AA29+AL29+AW29+BH29+BS29</f>
        <v>36</v>
      </c>
      <c r="CA29" s="308">
        <f>BX29*BT29+BM29*BI29+BB29*AX29+AQ29*AM29+AF29*AB29+U29*Q29+J29*F29</f>
        <v>9000</v>
      </c>
      <c r="CB29" s="348">
        <f>BX29*BT29+BM29*BI29+BB29*AX29+AQ29*AM29+AF29*AB29+U29*Q29+J29*F29</f>
        <v>9000</v>
      </c>
      <c r="CC29" s="270"/>
      <c r="CD29" s="270"/>
      <c r="CE29" s="38"/>
      <c r="CF29" s="38"/>
    </row>
    <row r="30" spans="1:87" outlineLevel="2">
      <c r="A30" s="11">
        <f t="shared" si="51"/>
        <v>4</v>
      </c>
      <c r="B30" s="100" t="str">
        <f t="shared" si="52"/>
        <v>Набор шариковых ручек</v>
      </c>
      <c r="C30" s="597"/>
      <c r="D30" s="598"/>
      <c r="E30" s="113">
        <v>10</v>
      </c>
      <c r="F30" s="72">
        <f t="shared" si="77"/>
        <v>50</v>
      </c>
      <c r="G30" s="112">
        <f t="shared" si="53"/>
        <v>0.2</v>
      </c>
      <c r="H30" s="99">
        <v>1</v>
      </c>
      <c r="I30" s="452">
        <f t="shared" si="54"/>
        <v>100</v>
      </c>
      <c r="J30" s="102">
        <f t="shared" si="45"/>
        <v>20</v>
      </c>
      <c r="K30" s="600"/>
      <c r="L30" s="11">
        <f t="shared" si="55"/>
        <v>4</v>
      </c>
      <c r="M30" s="129" t="str">
        <f t="shared" si="56"/>
        <v>Набор шариковых ручек</v>
      </c>
      <c r="N30" s="675"/>
      <c r="O30" s="676"/>
      <c r="P30" s="70"/>
      <c r="Q30" s="69"/>
      <c r="R30" s="71"/>
      <c r="S30" s="67"/>
      <c r="T30" s="460">
        <f t="shared" si="57"/>
        <v>100</v>
      </c>
      <c r="U30" s="131">
        <f t="shared" si="46"/>
        <v>0</v>
      </c>
      <c r="V30" s="600"/>
      <c r="W30" s="11">
        <f t="shared" si="58"/>
        <v>4</v>
      </c>
      <c r="X30" s="8" t="str">
        <f t="shared" si="59"/>
        <v>Набор шариковых ручек</v>
      </c>
      <c r="Y30" s="675"/>
      <c r="Z30" s="676"/>
      <c r="AA30" s="70">
        <v>27</v>
      </c>
      <c r="AB30" s="69">
        <f>AB16</f>
        <v>160</v>
      </c>
      <c r="AC30" s="71">
        <f t="shared" si="60"/>
        <v>0.16875000000000001</v>
      </c>
      <c r="AD30" s="67">
        <v>1</v>
      </c>
      <c r="AE30" s="460">
        <f t="shared" si="61"/>
        <v>100</v>
      </c>
      <c r="AF30" s="24">
        <f t="shared" si="47"/>
        <v>16.875</v>
      </c>
      <c r="AG30" s="600"/>
      <c r="AH30" s="11">
        <f t="shared" si="62"/>
        <v>4</v>
      </c>
      <c r="AI30" s="149" t="str">
        <f t="shared" si="63"/>
        <v>Набор шариковых ручек</v>
      </c>
      <c r="AJ30" s="597"/>
      <c r="AK30" s="598"/>
      <c r="AL30" s="113">
        <v>20</v>
      </c>
      <c r="AM30" s="72">
        <f>AM16</f>
        <v>188</v>
      </c>
      <c r="AN30" s="112">
        <f t="shared" si="64"/>
        <v>0.10638297872340426</v>
      </c>
      <c r="AO30" s="99">
        <v>1</v>
      </c>
      <c r="AP30" s="452">
        <f t="shared" si="65"/>
        <v>100</v>
      </c>
      <c r="AQ30" s="152">
        <f t="shared" si="48"/>
        <v>10.638297872340425</v>
      </c>
      <c r="AR30" s="600"/>
      <c r="AS30" s="66">
        <f t="shared" si="66"/>
        <v>4</v>
      </c>
      <c r="AT30" s="180" t="str">
        <f t="shared" si="67"/>
        <v>Набор шариковых ручек</v>
      </c>
      <c r="AU30" s="597"/>
      <c r="AV30" s="598"/>
      <c r="AW30" s="113">
        <v>9</v>
      </c>
      <c r="AX30" s="72">
        <f>AX16</f>
        <v>51</v>
      </c>
      <c r="AY30" s="112">
        <f t="shared" si="68"/>
        <v>0.17647058823529413</v>
      </c>
      <c r="AZ30" s="99">
        <v>1</v>
      </c>
      <c r="BA30" s="471">
        <f t="shared" si="69"/>
        <v>100</v>
      </c>
      <c r="BB30" s="183">
        <f t="shared" si="49"/>
        <v>17.647058823529413</v>
      </c>
      <c r="BC30" s="600"/>
      <c r="BD30" s="11">
        <f t="shared" si="70"/>
        <v>4</v>
      </c>
      <c r="BE30" s="149" t="str">
        <f t="shared" si="71"/>
        <v>Набор шариковых ручек</v>
      </c>
      <c r="BF30" s="597" t="str">
        <f t="shared" si="72"/>
        <v>шт</v>
      </c>
      <c r="BG30" s="598"/>
      <c r="BH30" s="113"/>
      <c r="BI30" s="72">
        <f>BI16</f>
        <v>33</v>
      </c>
      <c r="BJ30" s="188">
        <f t="shared" si="73"/>
        <v>0</v>
      </c>
      <c r="BK30" s="99">
        <v>1</v>
      </c>
      <c r="BL30" s="452">
        <f t="shared" si="74"/>
        <v>100</v>
      </c>
      <c r="BM30" s="152">
        <f t="shared" si="50"/>
        <v>0</v>
      </c>
      <c r="BN30" s="600"/>
      <c r="BO30" s="11">
        <v>4</v>
      </c>
      <c r="BP30" s="149" t="s">
        <v>79</v>
      </c>
      <c r="BQ30" s="597" t="s">
        <v>138</v>
      </c>
      <c r="BR30" s="598"/>
      <c r="BS30" s="193"/>
      <c r="BT30" s="194">
        <f t="shared" si="78"/>
        <v>4</v>
      </c>
      <c r="BU30" s="188">
        <f t="shared" si="75"/>
        <v>0</v>
      </c>
      <c r="BV30" s="99">
        <v>1</v>
      </c>
      <c r="BW30" s="452">
        <v>100</v>
      </c>
      <c r="BX30" s="152">
        <f t="shared" si="76"/>
        <v>0</v>
      </c>
      <c r="BY30" s="600"/>
      <c r="BZ30" s="251">
        <f>E30+P30+AA30+AL30+AW30+BH30+BS30</f>
        <v>66</v>
      </c>
      <c r="CA30" s="308">
        <f>BX30*BT30+BM30*BI30+BB30*AX30+AQ30*AM30+AF30*AB30+U30*Q30+J30*F30</f>
        <v>6600</v>
      </c>
      <c r="CB30" s="348">
        <f>BX30*BT30+BM30*BI30+BB30*AX30+AQ30*AM30+AF30*AB30+U30*Q30+J30*F30</f>
        <v>6600</v>
      </c>
      <c r="CC30" s="270"/>
      <c r="CD30" s="270"/>
      <c r="CE30" s="38"/>
      <c r="CF30" s="38"/>
    </row>
    <row r="31" spans="1:87" outlineLevel="2">
      <c r="A31" s="11">
        <f t="shared" si="51"/>
        <v>5</v>
      </c>
      <c r="B31" s="100" t="str">
        <f t="shared" si="52"/>
        <v>Набор гелевых ручек</v>
      </c>
      <c r="C31" s="597"/>
      <c r="D31" s="598"/>
      <c r="E31" s="113">
        <v>10</v>
      </c>
      <c r="F31" s="72">
        <f t="shared" si="77"/>
        <v>50</v>
      </c>
      <c r="G31" s="112">
        <f t="shared" si="53"/>
        <v>0.2</v>
      </c>
      <c r="H31" s="99">
        <v>1</v>
      </c>
      <c r="I31" s="452">
        <f t="shared" si="54"/>
        <v>120</v>
      </c>
      <c r="J31" s="102">
        <f t="shared" si="45"/>
        <v>24</v>
      </c>
      <c r="K31" s="600"/>
      <c r="L31" s="11">
        <f t="shared" si="55"/>
        <v>5</v>
      </c>
      <c r="M31" s="129" t="str">
        <f t="shared" si="56"/>
        <v>Набор гелевых ручек</v>
      </c>
      <c r="N31" s="675"/>
      <c r="O31" s="676"/>
      <c r="P31" s="70"/>
      <c r="Q31" s="69"/>
      <c r="R31" s="71"/>
      <c r="S31" s="67"/>
      <c r="T31" s="460">
        <f t="shared" si="57"/>
        <v>120</v>
      </c>
      <c r="U31" s="131">
        <f t="shared" si="46"/>
        <v>0</v>
      </c>
      <c r="V31" s="600"/>
      <c r="W31" s="11">
        <f t="shared" si="58"/>
        <v>5</v>
      </c>
      <c r="X31" s="8" t="str">
        <f t="shared" si="59"/>
        <v>Набор гелевых ручек</v>
      </c>
      <c r="Y31" s="675"/>
      <c r="Z31" s="676"/>
      <c r="AA31" s="70">
        <v>18</v>
      </c>
      <c r="AB31" s="69">
        <f>AB16</f>
        <v>160</v>
      </c>
      <c r="AC31" s="71">
        <f t="shared" si="60"/>
        <v>0.1125</v>
      </c>
      <c r="AD31" s="67">
        <v>1</v>
      </c>
      <c r="AE31" s="460">
        <f t="shared" si="61"/>
        <v>120</v>
      </c>
      <c r="AF31" s="24">
        <f t="shared" si="47"/>
        <v>13.5</v>
      </c>
      <c r="AG31" s="600"/>
      <c r="AH31" s="11">
        <f t="shared" si="62"/>
        <v>5</v>
      </c>
      <c r="AI31" s="149" t="str">
        <f t="shared" si="63"/>
        <v>Набор гелевых ручек</v>
      </c>
      <c r="AJ31" s="597"/>
      <c r="AK31" s="598"/>
      <c r="AL31" s="113">
        <v>20</v>
      </c>
      <c r="AM31" s="72">
        <f>AM16</f>
        <v>188</v>
      </c>
      <c r="AN31" s="112">
        <f t="shared" si="64"/>
        <v>0.10638297872340426</v>
      </c>
      <c r="AO31" s="99">
        <v>1</v>
      </c>
      <c r="AP31" s="452">
        <f t="shared" si="65"/>
        <v>120</v>
      </c>
      <c r="AQ31" s="152">
        <f t="shared" si="48"/>
        <v>12.76595744680851</v>
      </c>
      <c r="AR31" s="600"/>
      <c r="AS31" s="66">
        <f t="shared" si="66"/>
        <v>5</v>
      </c>
      <c r="AT31" s="180" t="str">
        <f t="shared" si="67"/>
        <v>Набор гелевых ручек</v>
      </c>
      <c r="AU31" s="597"/>
      <c r="AV31" s="598"/>
      <c r="AW31" s="113">
        <v>9</v>
      </c>
      <c r="AX31" s="72">
        <f>AX16</f>
        <v>51</v>
      </c>
      <c r="AY31" s="112">
        <f t="shared" si="68"/>
        <v>0.17647058823529413</v>
      </c>
      <c r="AZ31" s="99">
        <v>1</v>
      </c>
      <c r="BA31" s="471">
        <f t="shared" si="69"/>
        <v>120</v>
      </c>
      <c r="BB31" s="183">
        <f t="shared" si="49"/>
        <v>21.176470588235297</v>
      </c>
      <c r="BC31" s="600"/>
      <c r="BD31" s="11">
        <f t="shared" si="70"/>
        <v>5</v>
      </c>
      <c r="BE31" s="149" t="str">
        <f t="shared" si="71"/>
        <v>Набор гелевых ручек</v>
      </c>
      <c r="BF31" s="597" t="str">
        <f t="shared" si="72"/>
        <v>шт</v>
      </c>
      <c r="BG31" s="598"/>
      <c r="BH31" s="113"/>
      <c r="BI31" s="72">
        <f>BI16</f>
        <v>33</v>
      </c>
      <c r="BJ31" s="188">
        <f t="shared" si="73"/>
        <v>0</v>
      </c>
      <c r="BK31" s="99">
        <v>1</v>
      </c>
      <c r="BL31" s="452">
        <f t="shared" si="74"/>
        <v>120</v>
      </c>
      <c r="BM31" s="152">
        <f t="shared" si="50"/>
        <v>0</v>
      </c>
      <c r="BN31" s="600"/>
      <c r="BO31" s="11">
        <v>5</v>
      </c>
      <c r="BP31" s="149" t="s">
        <v>80</v>
      </c>
      <c r="BQ31" s="597" t="s">
        <v>138</v>
      </c>
      <c r="BR31" s="598"/>
      <c r="BS31" s="193"/>
      <c r="BT31" s="194">
        <f t="shared" si="78"/>
        <v>4</v>
      </c>
      <c r="BU31" s="188">
        <f t="shared" si="75"/>
        <v>0</v>
      </c>
      <c r="BV31" s="99">
        <v>1</v>
      </c>
      <c r="BW31" s="452">
        <v>120</v>
      </c>
      <c r="BX31" s="152">
        <f t="shared" si="76"/>
        <v>0</v>
      </c>
      <c r="BY31" s="600"/>
      <c r="BZ31" s="251">
        <f>E31+P31+AA31+AL31+AW31+BH31+BS31</f>
        <v>57</v>
      </c>
      <c r="CA31" s="308">
        <f>BX31*BT31+BM31*BI31+BB31*AX31+AQ31*AM31+AF31*AB31+U31*Q31+J31*F31</f>
        <v>6840</v>
      </c>
      <c r="CB31" s="348">
        <f>BX31*BT31+BM31*BI31+BB31*AX31+AQ31*AM31+AF31*AB31+U31*Q31+J31*F31</f>
        <v>6840</v>
      </c>
      <c r="CC31" s="270"/>
      <c r="CD31" s="270"/>
      <c r="CE31" s="38"/>
      <c r="CF31" s="38"/>
    </row>
    <row r="32" spans="1:87" outlineLevel="2">
      <c r="A32" s="11">
        <f t="shared" si="51"/>
        <v>6</v>
      </c>
      <c r="B32" s="100" t="str">
        <f t="shared" si="52"/>
        <v>Стержень для ручек</v>
      </c>
      <c r="C32" s="597"/>
      <c r="D32" s="598"/>
      <c r="E32" s="113">
        <v>10</v>
      </c>
      <c r="F32" s="72">
        <f t="shared" si="77"/>
        <v>50</v>
      </c>
      <c r="G32" s="112">
        <f t="shared" si="53"/>
        <v>0.2</v>
      </c>
      <c r="H32" s="99">
        <v>1</v>
      </c>
      <c r="I32" s="452">
        <f t="shared" si="54"/>
        <v>10</v>
      </c>
      <c r="J32" s="102">
        <f t="shared" si="45"/>
        <v>2</v>
      </c>
      <c r="K32" s="600"/>
      <c r="L32" s="11">
        <f t="shared" si="55"/>
        <v>6</v>
      </c>
      <c r="M32" s="129" t="str">
        <f t="shared" si="56"/>
        <v>Стержень для ручек</v>
      </c>
      <c r="N32" s="675"/>
      <c r="O32" s="676"/>
      <c r="P32" s="70"/>
      <c r="Q32" s="69"/>
      <c r="R32" s="71"/>
      <c r="S32" s="67"/>
      <c r="T32" s="460">
        <f t="shared" si="57"/>
        <v>10</v>
      </c>
      <c r="U32" s="131">
        <f t="shared" si="46"/>
        <v>0</v>
      </c>
      <c r="V32" s="600"/>
      <c r="W32" s="11">
        <f t="shared" si="58"/>
        <v>6</v>
      </c>
      <c r="X32" s="8" t="str">
        <f t="shared" si="59"/>
        <v>Стержень для ручек</v>
      </c>
      <c r="Y32" s="675"/>
      <c r="Z32" s="676"/>
      <c r="AA32" s="70">
        <v>36</v>
      </c>
      <c r="AB32" s="69">
        <f>AB16</f>
        <v>160</v>
      </c>
      <c r="AC32" s="71">
        <f t="shared" si="60"/>
        <v>0.22500000000000001</v>
      </c>
      <c r="AD32" s="67">
        <v>1</v>
      </c>
      <c r="AE32" s="460">
        <f t="shared" si="61"/>
        <v>10</v>
      </c>
      <c r="AF32" s="24">
        <f t="shared" si="47"/>
        <v>2.25</v>
      </c>
      <c r="AG32" s="600"/>
      <c r="AH32" s="11">
        <f t="shared" si="62"/>
        <v>6</v>
      </c>
      <c r="AI32" s="149" t="str">
        <f t="shared" si="63"/>
        <v>Стержень для ручек</v>
      </c>
      <c r="AJ32" s="597"/>
      <c r="AK32" s="598"/>
      <c r="AL32" s="113">
        <v>40</v>
      </c>
      <c r="AM32" s="72">
        <f>AM16</f>
        <v>188</v>
      </c>
      <c r="AN32" s="112">
        <f t="shared" si="64"/>
        <v>0.21276595744680851</v>
      </c>
      <c r="AO32" s="99">
        <v>1</v>
      </c>
      <c r="AP32" s="452">
        <f t="shared" si="65"/>
        <v>10</v>
      </c>
      <c r="AQ32" s="152">
        <f t="shared" si="48"/>
        <v>2.1276595744680851</v>
      </c>
      <c r="AR32" s="600"/>
      <c r="AS32" s="66">
        <f t="shared" si="66"/>
        <v>6</v>
      </c>
      <c r="AT32" s="180" t="str">
        <f t="shared" si="67"/>
        <v>Стержень для ручек</v>
      </c>
      <c r="AU32" s="597"/>
      <c r="AV32" s="598"/>
      <c r="AW32" s="113">
        <v>18</v>
      </c>
      <c r="AX32" s="72">
        <f>AX16</f>
        <v>51</v>
      </c>
      <c r="AY32" s="112">
        <f t="shared" si="68"/>
        <v>0.35294117647058826</v>
      </c>
      <c r="AZ32" s="99">
        <v>1</v>
      </c>
      <c r="BA32" s="471">
        <f t="shared" si="69"/>
        <v>10</v>
      </c>
      <c r="BB32" s="183">
        <f>IFERROR(AY32*BA32/AZ32,0)</f>
        <v>3.5294117647058827</v>
      </c>
      <c r="BC32" s="600"/>
      <c r="BD32" s="11">
        <f t="shared" si="70"/>
        <v>6</v>
      </c>
      <c r="BE32" s="149" t="str">
        <f t="shared" si="71"/>
        <v>Стержень для ручек</v>
      </c>
      <c r="BF32" s="597" t="str">
        <f t="shared" si="72"/>
        <v>шт</v>
      </c>
      <c r="BG32" s="598"/>
      <c r="BH32" s="113"/>
      <c r="BI32" s="72">
        <f>BI16</f>
        <v>33</v>
      </c>
      <c r="BJ32" s="188">
        <f t="shared" si="73"/>
        <v>0</v>
      </c>
      <c r="BK32" s="99">
        <v>1</v>
      </c>
      <c r="BL32" s="452">
        <f t="shared" si="74"/>
        <v>10</v>
      </c>
      <c r="BM32" s="152">
        <f t="shared" si="50"/>
        <v>0</v>
      </c>
      <c r="BN32" s="600"/>
      <c r="BO32" s="11">
        <v>6</v>
      </c>
      <c r="BP32" s="149" t="s">
        <v>81</v>
      </c>
      <c r="BQ32" s="597" t="s">
        <v>138</v>
      </c>
      <c r="BR32" s="598"/>
      <c r="BS32" s="193"/>
      <c r="BT32" s="194">
        <f t="shared" si="78"/>
        <v>4</v>
      </c>
      <c r="BU32" s="188">
        <f>BS32/BT32</f>
        <v>0</v>
      </c>
      <c r="BV32" s="99">
        <v>1</v>
      </c>
      <c r="BW32" s="452">
        <v>10</v>
      </c>
      <c r="BX32" s="152">
        <f t="shared" si="76"/>
        <v>0</v>
      </c>
      <c r="BY32" s="600"/>
      <c r="BZ32" s="251">
        <f>E32+P32+AA32+AL32+AW32+BH32+BS32</f>
        <v>104</v>
      </c>
      <c r="CA32" s="308">
        <f>BX32*BT32+BM32*BI32+BB32*AX32+AQ32*AM32+AF32*AB32+U32*Q32+J32*F32</f>
        <v>1040</v>
      </c>
      <c r="CB32" s="348">
        <f>BX32*BT32+BM32*BI32+BB32*AX32+AQ32*AM32+AF32*AB32+U32*Q32+J32*F32</f>
        <v>1040</v>
      </c>
      <c r="CC32" s="270"/>
      <c r="CD32" s="270"/>
      <c r="CE32" s="38"/>
      <c r="CF32" s="38"/>
    </row>
    <row r="33" spans="1:84" ht="30" customHeight="1" outlineLevel="2">
      <c r="A33" s="11">
        <f t="shared" si="51"/>
        <v>7</v>
      </c>
      <c r="B33" s="100" t="str">
        <f t="shared" si="52"/>
        <v>Набор  для маркерной доски (маркеры, губка, спрей, магниты)</v>
      </c>
      <c r="C33" s="597"/>
      <c r="D33" s="598"/>
      <c r="E33" s="113">
        <v>2</v>
      </c>
      <c r="F33" s="72">
        <f t="shared" si="77"/>
        <v>50</v>
      </c>
      <c r="G33" s="112">
        <f t="shared" si="53"/>
        <v>0.04</v>
      </c>
      <c r="H33" s="99">
        <v>1</v>
      </c>
      <c r="I33" s="452">
        <f t="shared" si="54"/>
        <v>600</v>
      </c>
      <c r="J33" s="102">
        <f t="shared" si="45"/>
        <v>24</v>
      </c>
      <c r="K33" s="600"/>
      <c r="L33" s="11">
        <f t="shared" si="55"/>
        <v>7</v>
      </c>
      <c r="M33" s="129" t="str">
        <f t="shared" si="56"/>
        <v>Набор  для маркерной доски (маркеры, губка, спрей, магниты)</v>
      </c>
      <c r="N33" s="675"/>
      <c r="O33" s="676"/>
      <c r="P33" s="70"/>
      <c r="Q33" s="69"/>
      <c r="R33" s="71"/>
      <c r="S33" s="67"/>
      <c r="T33" s="460">
        <f t="shared" si="57"/>
        <v>600</v>
      </c>
      <c r="U33" s="131">
        <f t="shared" si="46"/>
        <v>0</v>
      </c>
      <c r="V33" s="600"/>
      <c r="W33" s="11">
        <f t="shared" si="58"/>
        <v>7</v>
      </c>
      <c r="X33" s="8" t="str">
        <f t="shared" si="59"/>
        <v>Набор  для маркерной доски (маркеры, губка, спрей, магниты)</v>
      </c>
      <c r="Y33" s="675"/>
      <c r="Z33" s="676"/>
      <c r="AA33" s="70">
        <v>9</v>
      </c>
      <c r="AB33" s="69">
        <f>AB16</f>
        <v>160</v>
      </c>
      <c r="AC33" s="71">
        <f t="shared" si="60"/>
        <v>5.6250000000000001E-2</v>
      </c>
      <c r="AD33" s="67">
        <v>1</v>
      </c>
      <c r="AE33" s="460">
        <f t="shared" si="61"/>
        <v>600</v>
      </c>
      <c r="AF33" s="24">
        <f t="shared" si="47"/>
        <v>33.75</v>
      </c>
      <c r="AG33" s="600"/>
      <c r="AH33" s="11">
        <f t="shared" si="62"/>
        <v>7</v>
      </c>
      <c r="AI33" s="149" t="str">
        <f t="shared" si="63"/>
        <v>Набор  для маркерной доски (маркеры, губка, спрей, магниты)</v>
      </c>
      <c r="AJ33" s="597"/>
      <c r="AK33" s="598"/>
      <c r="AL33" s="113">
        <v>10</v>
      </c>
      <c r="AM33" s="72">
        <f>AM16</f>
        <v>188</v>
      </c>
      <c r="AN33" s="112">
        <f t="shared" si="64"/>
        <v>5.3191489361702128E-2</v>
      </c>
      <c r="AO33" s="99">
        <v>1</v>
      </c>
      <c r="AP33" s="452">
        <f t="shared" si="65"/>
        <v>600</v>
      </c>
      <c r="AQ33" s="152">
        <f t="shared" si="48"/>
        <v>31.914893617021278</v>
      </c>
      <c r="AR33" s="600"/>
      <c r="AS33" s="66">
        <f t="shared" si="66"/>
        <v>7</v>
      </c>
      <c r="AT33" s="180" t="str">
        <f t="shared" si="67"/>
        <v>Набор  для маркерной доски (маркеры, губка, спрей, магниты)</v>
      </c>
      <c r="AU33" s="597"/>
      <c r="AV33" s="598"/>
      <c r="AW33" s="113">
        <v>3</v>
      </c>
      <c r="AX33" s="72">
        <f>AX16</f>
        <v>51</v>
      </c>
      <c r="AY33" s="112">
        <f t="shared" si="68"/>
        <v>5.8823529411764705E-2</v>
      </c>
      <c r="AZ33" s="99">
        <v>1</v>
      </c>
      <c r="BA33" s="471">
        <f t="shared" si="69"/>
        <v>600</v>
      </c>
      <c r="BB33" s="183">
        <f t="shared" si="49"/>
        <v>35.294117647058826</v>
      </c>
      <c r="BC33" s="600"/>
      <c r="BD33" s="11">
        <f t="shared" si="70"/>
        <v>7</v>
      </c>
      <c r="BE33" s="149" t="str">
        <f t="shared" si="71"/>
        <v>Набор  для маркерной доски (маркеры, губка, спрей, магниты)</v>
      </c>
      <c r="BF33" s="597" t="str">
        <f t="shared" si="72"/>
        <v>шт</v>
      </c>
      <c r="BG33" s="598"/>
      <c r="BH33" s="113"/>
      <c r="BI33" s="72">
        <f>BI16</f>
        <v>33</v>
      </c>
      <c r="BJ33" s="188">
        <f t="shared" si="73"/>
        <v>0</v>
      </c>
      <c r="BK33" s="99">
        <v>1</v>
      </c>
      <c r="BL33" s="452">
        <f t="shared" si="74"/>
        <v>600</v>
      </c>
      <c r="BM33" s="152">
        <f t="shared" si="50"/>
        <v>0</v>
      </c>
      <c r="BN33" s="600"/>
      <c r="BO33" s="11">
        <v>7</v>
      </c>
      <c r="BP33" s="149" t="s">
        <v>121</v>
      </c>
      <c r="BQ33" s="597" t="s">
        <v>138</v>
      </c>
      <c r="BR33" s="598"/>
      <c r="BS33" s="193"/>
      <c r="BT33" s="194">
        <f t="shared" si="78"/>
        <v>4</v>
      </c>
      <c r="BU33" s="188">
        <f t="shared" si="75"/>
        <v>0</v>
      </c>
      <c r="BV33" s="99">
        <v>1</v>
      </c>
      <c r="BW33" s="452">
        <v>600</v>
      </c>
      <c r="BX33" s="152">
        <f t="shared" si="76"/>
        <v>0</v>
      </c>
      <c r="BY33" s="600"/>
      <c r="BZ33" s="251">
        <f>E33+P33+AA33+AL33+AW33+BH33+BS33</f>
        <v>24</v>
      </c>
      <c r="CA33" s="308">
        <f>BX33*BT33+BM33*BI33+BB33*AX33+AQ33*AM33+AF33*AB33+U33*Q33+J33*F33</f>
        <v>14400</v>
      </c>
      <c r="CB33" s="348">
        <f>BX33*BT33+BM33*BI33+BB33*AX33+AQ33*AM33+AF33*AB33+U33*Q33+J33*F33</f>
        <v>14400</v>
      </c>
      <c r="CC33" s="270"/>
      <c r="CD33" s="270"/>
      <c r="CE33" s="38"/>
      <c r="CF33" s="38"/>
    </row>
    <row r="34" spans="1:84" outlineLevel="2">
      <c r="A34" s="11">
        <f t="shared" si="51"/>
        <v>8</v>
      </c>
      <c r="B34" s="100" t="str">
        <f t="shared" si="52"/>
        <v>Архивная папка</v>
      </c>
      <c r="C34" s="597"/>
      <c r="D34" s="598"/>
      <c r="E34" s="113">
        <v>2</v>
      </c>
      <c r="F34" s="72">
        <f t="shared" si="77"/>
        <v>50</v>
      </c>
      <c r="G34" s="112">
        <f t="shared" si="53"/>
        <v>0.04</v>
      </c>
      <c r="H34" s="99">
        <v>1</v>
      </c>
      <c r="I34" s="452">
        <f t="shared" si="54"/>
        <v>60</v>
      </c>
      <c r="J34" s="102">
        <f t="shared" si="45"/>
        <v>2.4</v>
      </c>
      <c r="K34" s="600"/>
      <c r="L34" s="11">
        <f t="shared" si="55"/>
        <v>8</v>
      </c>
      <c r="M34" s="129" t="str">
        <f t="shared" si="56"/>
        <v>Архивная папка</v>
      </c>
      <c r="N34" s="675"/>
      <c r="O34" s="676"/>
      <c r="P34" s="70"/>
      <c r="Q34" s="69"/>
      <c r="R34" s="71"/>
      <c r="S34" s="67"/>
      <c r="T34" s="460">
        <f t="shared" si="57"/>
        <v>60</v>
      </c>
      <c r="U34" s="131">
        <f t="shared" si="46"/>
        <v>0</v>
      </c>
      <c r="V34" s="600"/>
      <c r="W34" s="11">
        <f t="shared" si="58"/>
        <v>8</v>
      </c>
      <c r="X34" s="8" t="str">
        <f t="shared" si="59"/>
        <v>Архивная папка</v>
      </c>
      <c r="Y34" s="675"/>
      <c r="Z34" s="676"/>
      <c r="AA34" s="70">
        <v>27</v>
      </c>
      <c r="AB34" s="69">
        <f>AB16</f>
        <v>160</v>
      </c>
      <c r="AC34" s="71">
        <f t="shared" si="60"/>
        <v>0.16875000000000001</v>
      </c>
      <c r="AD34" s="67">
        <v>1</v>
      </c>
      <c r="AE34" s="460">
        <f t="shared" si="61"/>
        <v>60</v>
      </c>
      <c r="AF34" s="24">
        <f t="shared" si="47"/>
        <v>10.125</v>
      </c>
      <c r="AG34" s="600"/>
      <c r="AH34" s="11">
        <f t="shared" si="62"/>
        <v>8</v>
      </c>
      <c r="AI34" s="149" t="str">
        <f t="shared" si="63"/>
        <v>Архивная папка</v>
      </c>
      <c r="AJ34" s="597"/>
      <c r="AK34" s="598"/>
      <c r="AL34" s="113">
        <v>40</v>
      </c>
      <c r="AM34" s="72">
        <f>AM16</f>
        <v>188</v>
      </c>
      <c r="AN34" s="112">
        <f t="shared" si="64"/>
        <v>0.21276595744680851</v>
      </c>
      <c r="AO34" s="99">
        <v>1</v>
      </c>
      <c r="AP34" s="452">
        <f t="shared" si="65"/>
        <v>60</v>
      </c>
      <c r="AQ34" s="152">
        <f t="shared" si="48"/>
        <v>12.76595744680851</v>
      </c>
      <c r="AR34" s="600"/>
      <c r="AS34" s="66">
        <f t="shared" si="66"/>
        <v>8</v>
      </c>
      <c r="AT34" s="180" t="str">
        <f t="shared" si="67"/>
        <v>Архивная папка</v>
      </c>
      <c r="AU34" s="597"/>
      <c r="AV34" s="598"/>
      <c r="AW34" s="113">
        <v>18</v>
      </c>
      <c r="AX34" s="72">
        <f>AX16</f>
        <v>51</v>
      </c>
      <c r="AY34" s="112">
        <f t="shared" si="68"/>
        <v>0.35294117647058826</v>
      </c>
      <c r="AZ34" s="99">
        <v>1</v>
      </c>
      <c r="BA34" s="471">
        <f t="shared" si="69"/>
        <v>60</v>
      </c>
      <c r="BB34" s="183">
        <f t="shared" si="49"/>
        <v>21.176470588235297</v>
      </c>
      <c r="BC34" s="600"/>
      <c r="BD34" s="11">
        <f t="shared" si="70"/>
        <v>8</v>
      </c>
      <c r="BE34" s="149" t="str">
        <f t="shared" si="71"/>
        <v>Архивная папка</v>
      </c>
      <c r="BF34" s="597" t="str">
        <f t="shared" si="72"/>
        <v>шт</v>
      </c>
      <c r="BG34" s="598"/>
      <c r="BH34" s="113"/>
      <c r="BI34" s="72">
        <f>BI16</f>
        <v>33</v>
      </c>
      <c r="BJ34" s="188">
        <f t="shared" si="73"/>
        <v>0</v>
      </c>
      <c r="BK34" s="99">
        <v>1</v>
      </c>
      <c r="BL34" s="452">
        <f t="shared" si="74"/>
        <v>60</v>
      </c>
      <c r="BM34" s="152">
        <f t="shared" si="50"/>
        <v>0</v>
      </c>
      <c r="BN34" s="600"/>
      <c r="BO34" s="11">
        <v>8</v>
      </c>
      <c r="BP34" s="149" t="s">
        <v>82</v>
      </c>
      <c r="BQ34" s="597" t="s">
        <v>138</v>
      </c>
      <c r="BR34" s="598"/>
      <c r="BS34" s="193"/>
      <c r="BT34" s="194">
        <f t="shared" si="78"/>
        <v>4</v>
      </c>
      <c r="BU34" s="188">
        <f t="shared" si="75"/>
        <v>0</v>
      </c>
      <c r="BV34" s="99">
        <v>1</v>
      </c>
      <c r="BW34" s="452">
        <v>60</v>
      </c>
      <c r="BX34" s="152">
        <f t="shared" si="76"/>
        <v>0</v>
      </c>
      <c r="BY34" s="600"/>
      <c r="BZ34" s="251">
        <f>E34+P34+AA34+AL34+AW34+BH34+BS34</f>
        <v>87</v>
      </c>
      <c r="CA34" s="308">
        <f>BX34*BT34+BM34*BI34+BB34*AX34+AQ34*AM34+AF34*AB34+U34*Q34+J34*F34</f>
        <v>5220</v>
      </c>
      <c r="CB34" s="348">
        <f>BX34*BT34+BM34*BI34+BB34*AX34+AQ34*AM34+AF34*AB34+U34*Q34+J34*F34</f>
        <v>5220</v>
      </c>
      <c r="CC34" s="270"/>
      <c r="CD34" s="270"/>
      <c r="CE34" s="38"/>
      <c r="CF34" s="38"/>
    </row>
    <row r="35" spans="1:84" outlineLevel="2">
      <c r="A35" s="11">
        <f t="shared" si="51"/>
        <v>9</v>
      </c>
      <c r="B35" s="100" t="str">
        <f t="shared" si="52"/>
        <v>Пластиковая папка</v>
      </c>
      <c r="C35" s="597"/>
      <c r="D35" s="598"/>
      <c r="E35" s="113">
        <v>10</v>
      </c>
      <c r="F35" s="72">
        <f t="shared" si="77"/>
        <v>50</v>
      </c>
      <c r="G35" s="112">
        <f t="shared" si="53"/>
        <v>0.2</v>
      </c>
      <c r="H35" s="99">
        <v>1</v>
      </c>
      <c r="I35" s="452">
        <f t="shared" si="54"/>
        <v>100</v>
      </c>
      <c r="J35" s="102">
        <f t="shared" si="45"/>
        <v>20</v>
      </c>
      <c r="K35" s="600"/>
      <c r="L35" s="11">
        <f t="shared" si="55"/>
        <v>9</v>
      </c>
      <c r="M35" s="129" t="str">
        <f t="shared" si="56"/>
        <v>Пластиковая папка</v>
      </c>
      <c r="N35" s="675"/>
      <c r="O35" s="676"/>
      <c r="P35" s="70"/>
      <c r="Q35" s="69"/>
      <c r="R35" s="71"/>
      <c r="S35" s="67"/>
      <c r="T35" s="460">
        <f t="shared" si="57"/>
        <v>100</v>
      </c>
      <c r="U35" s="131">
        <f t="shared" si="46"/>
        <v>0</v>
      </c>
      <c r="V35" s="600"/>
      <c r="W35" s="11">
        <f t="shared" si="58"/>
        <v>9</v>
      </c>
      <c r="X35" s="8" t="str">
        <f t="shared" si="59"/>
        <v>Пластиковая папка</v>
      </c>
      <c r="Y35" s="675"/>
      <c r="Z35" s="676"/>
      <c r="AA35" s="70">
        <v>27</v>
      </c>
      <c r="AB35" s="69">
        <f>AB16</f>
        <v>160</v>
      </c>
      <c r="AC35" s="71">
        <f t="shared" si="60"/>
        <v>0.16875000000000001</v>
      </c>
      <c r="AD35" s="67">
        <v>1</v>
      </c>
      <c r="AE35" s="460">
        <f t="shared" si="61"/>
        <v>100</v>
      </c>
      <c r="AF35" s="24">
        <f t="shared" si="47"/>
        <v>16.875</v>
      </c>
      <c r="AG35" s="600"/>
      <c r="AH35" s="11">
        <f t="shared" si="62"/>
        <v>9</v>
      </c>
      <c r="AI35" s="149" t="str">
        <f t="shared" si="63"/>
        <v>Пластиковая папка</v>
      </c>
      <c r="AJ35" s="597"/>
      <c r="AK35" s="598"/>
      <c r="AL35" s="113">
        <v>30</v>
      </c>
      <c r="AM35" s="72">
        <f>AM16</f>
        <v>188</v>
      </c>
      <c r="AN35" s="112">
        <f t="shared" si="64"/>
        <v>0.15957446808510639</v>
      </c>
      <c r="AO35" s="99">
        <v>1</v>
      </c>
      <c r="AP35" s="452">
        <f t="shared" si="65"/>
        <v>100</v>
      </c>
      <c r="AQ35" s="152">
        <f t="shared" si="48"/>
        <v>15.957446808510639</v>
      </c>
      <c r="AR35" s="600"/>
      <c r="AS35" s="66">
        <f t="shared" si="66"/>
        <v>9</v>
      </c>
      <c r="AT35" s="180" t="str">
        <f t="shared" si="67"/>
        <v>Пластиковая папка</v>
      </c>
      <c r="AU35" s="597"/>
      <c r="AV35" s="598"/>
      <c r="AW35" s="113">
        <v>18</v>
      </c>
      <c r="AX35" s="72">
        <f>AX16</f>
        <v>51</v>
      </c>
      <c r="AY35" s="112">
        <f t="shared" si="68"/>
        <v>0.35294117647058826</v>
      </c>
      <c r="AZ35" s="99">
        <v>1</v>
      </c>
      <c r="BA35" s="471">
        <f t="shared" si="69"/>
        <v>100</v>
      </c>
      <c r="BB35" s="183">
        <f t="shared" si="49"/>
        <v>35.294117647058826</v>
      </c>
      <c r="BC35" s="600"/>
      <c r="BD35" s="11">
        <f t="shared" si="70"/>
        <v>9</v>
      </c>
      <c r="BE35" s="149" t="str">
        <f t="shared" si="71"/>
        <v>Пластиковая папка</v>
      </c>
      <c r="BF35" s="597" t="str">
        <f t="shared" si="72"/>
        <v>шт</v>
      </c>
      <c r="BG35" s="598"/>
      <c r="BH35" s="113"/>
      <c r="BI35" s="72">
        <f>BI16</f>
        <v>33</v>
      </c>
      <c r="BJ35" s="188">
        <f t="shared" si="73"/>
        <v>0</v>
      </c>
      <c r="BK35" s="99">
        <v>1</v>
      </c>
      <c r="BL35" s="452">
        <f t="shared" si="74"/>
        <v>100</v>
      </c>
      <c r="BM35" s="152">
        <f t="shared" si="50"/>
        <v>0</v>
      </c>
      <c r="BN35" s="600"/>
      <c r="BO35" s="11">
        <v>9</v>
      </c>
      <c r="BP35" s="149" t="s">
        <v>85</v>
      </c>
      <c r="BQ35" s="597" t="s">
        <v>138</v>
      </c>
      <c r="BR35" s="598"/>
      <c r="BS35" s="193"/>
      <c r="BT35" s="194">
        <f t="shared" si="78"/>
        <v>4</v>
      </c>
      <c r="BU35" s="188">
        <f t="shared" si="75"/>
        <v>0</v>
      </c>
      <c r="BV35" s="99">
        <v>1</v>
      </c>
      <c r="BW35" s="452">
        <v>100</v>
      </c>
      <c r="BX35" s="152">
        <f t="shared" si="76"/>
        <v>0</v>
      </c>
      <c r="BY35" s="600"/>
      <c r="BZ35" s="251">
        <f>E35+P35+AA35+AL35+AW35+BH35+BS35</f>
        <v>85</v>
      </c>
      <c r="CA35" s="308">
        <f>BX35*BT35+BM35*BI35+BB35*AX35+AQ35*AM35+AF35*AB35+U35*Q35+J35*F35</f>
        <v>8500</v>
      </c>
      <c r="CB35" s="348">
        <f>BX35*BT35+BM35*BI35+BB35*AX35+AQ35*AM35+AF35*AB35+U35*Q35+J35*F35</f>
        <v>8500</v>
      </c>
      <c r="CC35" s="270"/>
      <c r="CD35" s="270"/>
      <c r="CE35" s="38"/>
      <c r="CF35" s="38"/>
    </row>
    <row r="36" spans="1:84" outlineLevel="2">
      <c r="A36" s="11">
        <f t="shared" si="51"/>
        <v>10</v>
      </c>
      <c r="B36" s="100" t="str">
        <f t="shared" si="52"/>
        <v>Скотч</v>
      </c>
      <c r="C36" s="597"/>
      <c r="D36" s="598"/>
      <c r="E36" s="113">
        <v>10</v>
      </c>
      <c r="F36" s="72">
        <f t="shared" si="77"/>
        <v>50</v>
      </c>
      <c r="G36" s="112">
        <f t="shared" si="53"/>
        <v>0.2</v>
      </c>
      <c r="H36" s="99">
        <v>1</v>
      </c>
      <c r="I36" s="452">
        <f t="shared" si="54"/>
        <v>100</v>
      </c>
      <c r="J36" s="102">
        <f t="shared" si="45"/>
        <v>20</v>
      </c>
      <c r="K36" s="600"/>
      <c r="L36" s="11">
        <f t="shared" si="55"/>
        <v>10</v>
      </c>
      <c r="M36" s="129" t="str">
        <f t="shared" si="56"/>
        <v>Скотч</v>
      </c>
      <c r="N36" s="675"/>
      <c r="O36" s="676"/>
      <c r="P36" s="70"/>
      <c r="Q36" s="69"/>
      <c r="R36" s="71"/>
      <c r="S36" s="67"/>
      <c r="T36" s="460">
        <f t="shared" si="57"/>
        <v>100</v>
      </c>
      <c r="U36" s="131">
        <f t="shared" si="46"/>
        <v>0</v>
      </c>
      <c r="V36" s="600"/>
      <c r="W36" s="11">
        <f t="shared" si="58"/>
        <v>10</v>
      </c>
      <c r="X36" s="8" t="str">
        <f t="shared" si="59"/>
        <v>Скотч</v>
      </c>
      <c r="Y36" s="675"/>
      <c r="Z36" s="676"/>
      <c r="AA36" s="70">
        <v>36</v>
      </c>
      <c r="AB36" s="69">
        <f>AB16</f>
        <v>160</v>
      </c>
      <c r="AC36" s="71">
        <f t="shared" si="60"/>
        <v>0.22500000000000001</v>
      </c>
      <c r="AD36" s="67">
        <v>1</v>
      </c>
      <c r="AE36" s="460">
        <f t="shared" si="61"/>
        <v>100</v>
      </c>
      <c r="AF36" s="24">
        <f t="shared" si="47"/>
        <v>22.5</v>
      </c>
      <c r="AG36" s="600"/>
      <c r="AH36" s="11">
        <f t="shared" si="62"/>
        <v>10</v>
      </c>
      <c r="AI36" s="149" t="str">
        <f t="shared" si="63"/>
        <v>Скотч</v>
      </c>
      <c r="AJ36" s="597"/>
      <c r="AK36" s="598"/>
      <c r="AL36" s="113">
        <v>30</v>
      </c>
      <c r="AM36" s="72">
        <f>AM16</f>
        <v>188</v>
      </c>
      <c r="AN36" s="112">
        <f t="shared" si="64"/>
        <v>0.15957446808510639</v>
      </c>
      <c r="AO36" s="99">
        <v>1</v>
      </c>
      <c r="AP36" s="452">
        <f t="shared" si="65"/>
        <v>100</v>
      </c>
      <c r="AQ36" s="152">
        <f t="shared" si="48"/>
        <v>15.957446808510639</v>
      </c>
      <c r="AR36" s="600"/>
      <c r="AS36" s="66">
        <f t="shared" si="66"/>
        <v>10</v>
      </c>
      <c r="AT36" s="180" t="str">
        <f t="shared" si="67"/>
        <v>Скотч</v>
      </c>
      <c r="AU36" s="597"/>
      <c r="AV36" s="598"/>
      <c r="AW36" s="113">
        <v>16</v>
      </c>
      <c r="AX36" s="72">
        <f>AX16</f>
        <v>51</v>
      </c>
      <c r="AY36" s="112">
        <f t="shared" si="68"/>
        <v>0.31372549019607843</v>
      </c>
      <c r="AZ36" s="99">
        <v>1</v>
      </c>
      <c r="BA36" s="471">
        <f t="shared" si="69"/>
        <v>100</v>
      </c>
      <c r="BB36" s="183">
        <f t="shared" si="49"/>
        <v>31.372549019607842</v>
      </c>
      <c r="BC36" s="600"/>
      <c r="BD36" s="11">
        <f t="shared" si="70"/>
        <v>10</v>
      </c>
      <c r="BE36" s="149" t="str">
        <f t="shared" si="71"/>
        <v>Скотч</v>
      </c>
      <c r="BF36" s="597" t="str">
        <f t="shared" si="72"/>
        <v>шт</v>
      </c>
      <c r="BG36" s="598"/>
      <c r="BH36" s="113"/>
      <c r="BI36" s="72">
        <f>BI16</f>
        <v>33</v>
      </c>
      <c r="BJ36" s="188">
        <f t="shared" si="73"/>
        <v>0</v>
      </c>
      <c r="BK36" s="99">
        <v>1</v>
      </c>
      <c r="BL36" s="452">
        <f t="shared" si="74"/>
        <v>100</v>
      </c>
      <c r="BM36" s="152">
        <f t="shared" si="50"/>
        <v>0</v>
      </c>
      <c r="BN36" s="600"/>
      <c r="BO36" s="11">
        <v>10</v>
      </c>
      <c r="BP36" s="149" t="s">
        <v>83</v>
      </c>
      <c r="BQ36" s="597" t="s">
        <v>138</v>
      </c>
      <c r="BR36" s="598"/>
      <c r="BS36" s="193"/>
      <c r="BT36" s="194">
        <f t="shared" si="78"/>
        <v>4</v>
      </c>
      <c r="BU36" s="188">
        <f t="shared" si="75"/>
        <v>0</v>
      </c>
      <c r="BV36" s="99">
        <v>1</v>
      </c>
      <c r="BW36" s="452">
        <v>100</v>
      </c>
      <c r="BX36" s="152">
        <f t="shared" si="76"/>
        <v>0</v>
      </c>
      <c r="BY36" s="600"/>
      <c r="BZ36" s="251">
        <f>E36+P36+AA36+AL36+AW36+BH36+BS36</f>
        <v>92</v>
      </c>
      <c r="CA36" s="308">
        <f>BX36*BT36+BM36*BI36+BB36*AX36+AQ36*AM36+AF36*AB36+U36*Q36+J36*F36</f>
        <v>9200</v>
      </c>
      <c r="CB36" s="348">
        <f>BX36*BT36+BM36*BI36+BB36*AX36+AQ36*AM36+AF36*AB36+U36*Q36+J36*F36</f>
        <v>9200</v>
      </c>
      <c r="CC36" s="270"/>
      <c r="CD36" s="270"/>
      <c r="CE36" s="38"/>
      <c r="CF36" s="38"/>
    </row>
    <row r="37" spans="1:84" outlineLevel="2">
      <c r="A37" s="11">
        <f t="shared" si="51"/>
        <v>11</v>
      </c>
      <c r="B37" s="100" t="str">
        <f t="shared" si="52"/>
        <v>Ножницы</v>
      </c>
      <c r="C37" s="597"/>
      <c r="D37" s="598"/>
      <c r="E37" s="113">
        <v>2</v>
      </c>
      <c r="F37" s="72">
        <f t="shared" si="77"/>
        <v>50</v>
      </c>
      <c r="G37" s="112">
        <f t="shared" si="53"/>
        <v>0.04</v>
      </c>
      <c r="H37" s="99">
        <v>1</v>
      </c>
      <c r="I37" s="452">
        <f t="shared" si="54"/>
        <v>100</v>
      </c>
      <c r="J37" s="102">
        <f t="shared" si="45"/>
        <v>4</v>
      </c>
      <c r="K37" s="600"/>
      <c r="L37" s="11">
        <f t="shared" si="55"/>
        <v>11</v>
      </c>
      <c r="M37" s="129" t="str">
        <f t="shared" si="56"/>
        <v>Ножницы</v>
      </c>
      <c r="N37" s="675"/>
      <c r="O37" s="676"/>
      <c r="P37" s="70"/>
      <c r="Q37" s="69"/>
      <c r="R37" s="71"/>
      <c r="S37" s="67"/>
      <c r="T37" s="460">
        <f t="shared" si="57"/>
        <v>100</v>
      </c>
      <c r="U37" s="131">
        <f t="shared" si="46"/>
        <v>0</v>
      </c>
      <c r="V37" s="600"/>
      <c r="W37" s="11">
        <f t="shared" si="58"/>
        <v>11</v>
      </c>
      <c r="X37" s="8" t="str">
        <f t="shared" si="59"/>
        <v>Ножницы</v>
      </c>
      <c r="Y37" s="675"/>
      <c r="Z37" s="676"/>
      <c r="AA37" s="70">
        <v>9</v>
      </c>
      <c r="AB37" s="69">
        <f>AB16</f>
        <v>160</v>
      </c>
      <c r="AC37" s="71">
        <f t="shared" si="60"/>
        <v>5.6250000000000001E-2</v>
      </c>
      <c r="AD37" s="67">
        <v>1</v>
      </c>
      <c r="AE37" s="460">
        <f t="shared" si="61"/>
        <v>100</v>
      </c>
      <c r="AF37" s="24">
        <f t="shared" si="47"/>
        <v>5.625</v>
      </c>
      <c r="AG37" s="600"/>
      <c r="AH37" s="11">
        <f t="shared" si="62"/>
        <v>11</v>
      </c>
      <c r="AI37" s="149" t="str">
        <f t="shared" si="63"/>
        <v>Ножницы</v>
      </c>
      <c r="AJ37" s="597"/>
      <c r="AK37" s="598"/>
      <c r="AL37" s="113">
        <v>10</v>
      </c>
      <c r="AM37" s="72">
        <f>AM16</f>
        <v>188</v>
      </c>
      <c r="AN37" s="112">
        <f t="shared" si="64"/>
        <v>5.3191489361702128E-2</v>
      </c>
      <c r="AO37" s="99">
        <v>1</v>
      </c>
      <c r="AP37" s="452">
        <f t="shared" si="65"/>
        <v>100</v>
      </c>
      <c r="AQ37" s="152">
        <f t="shared" si="48"/>
        <v>5.3191489361702127</v>
      </c>
      <c r="AR37" s="600"/>
      <c r="AS37" s="66">
        <f t="shared" si="66"/>
        <v>11</v>
      </c>
      <c r="AT37" s="180" t="str">
        <f t="shared" si="67"/>
        <v>Ножницы</v>
      </c>
      <c r="AU37" s="597"/>
      <c r="AV37" s="598"/>
      <c r="AW37" s="113">
        <v>6</v>
      </c>
      <c r="AX37" s="72">
        <f>AX16</f>
        <v>51</v>
      </c>
      <c r="AY37" s="112">
        <f t="shared" si="68"/>
        <v>0.11764705882352941</v>
      </c>
      <c r="AZ37" s="99">
        <v>1</v>
      </c>
      <c r="BA37" s="471">
        <f t="shared" si="69"/>
        <v>100</v>
      </c>
      <c r="BB37" s="183">
        <f t="shared" si="49"/>
        <v>11.76470588235294</v>
      </c>
      <c r="BC37" s="600"/>
      <c r="BD37" s="11">
        <f t="shared" si="70"/>
        <v>11</v>
      </c>
      <c r="BE37" s="149" t="str">
        <f t="shared" si="71"/>
        <v>Ножницы</v>
      </c>
      <c r="BF37" s="597" t="str">
        <f t="shared" si="72"/>
        <v>шт</v>
      </c>
      <c r="BG37" s="598"/>
      <c r="BH37" s="113"/>
      <c r="BI37" s="72">
        <f>BI16</f>
        <v>33</v>
      </c>
      <c r="BJ37" s="188">
        <f t="shared" si="73"/>
        <v>0</v>
      </c>
      <c r="BK37" s="99">
        <v>1</v>
      </c>
      <c r="BL37" s="452">
        <f t="shared" si="74"/>
        <v>100</v>
      </c>
      <c r="BM37" s="152">
        <f t="shared" si="50"/>
        <v>0</v>
      </c>
      <c r="BN37" s="600"/>
      <c r="BO37" s="11">
        <v>11</v>
      </c>
      <c r="BP37" s="149" t="s">
        <v>84</v>
      </c>
      <c r="BQ37" s="597" t="s">
        <v>138</v>
      </c>
      <c r="BR37" s="598"/>
      <c r="BS37" s="193"/>
      <c r="BT37" s="194">
        <f t="shared" si="78"/>
        <v>4</v>
      </c>
      <c r="BU37" s="188">
        <f t="shared" si="75"/>
        <v>0</v>
      </c>
      <c r="BV37" s="99">
        <v>1</v>
      </c>
      <c r="BW37" s="452">
        <v>100</v>
      </c>
      <c r="BX37" s="152">
        <f t="shared" si="76"/>
        <v>0</v>
      </c>
      <c r="BY37" s="600"/>
      <c r="BZ37" s="251">
        <f>E37+P37+AA37+AL37+AW37+BH37+BS37</f>
        <v>27</v>
      </c>
      <c r="CA37" s="308">
        <f>BX37*BT37+BM37*BI37+BB37*AX37+AQ37*AM37+AF37*AB37+U37*Q37+J37*F37</f>
        <v>2700</v>
      </c>
      <c r="CB37" s="348">
        <f>BX37*BT37+BM37*BI37+BB37*AX37+AQ37*AM37+AF37*AB37+U37*Q37+J37*F37</f>
        <v>2700</v>
      </c>
      <c r="CC37" s="270"/>
      <c r="CD37" s="270"/>
      <c r="CE37" s="38"/>
      <c r="CF37" s="38"/>
    </row>
    <row r="38" spans="1:84" outlineLevel="2">
      <c r="A38" s="11">
        <f t="shared" si="51"/>
        <v>12</v>
      </c>
      <c r="B38" s="100" t="str">
        <f t="shared" si="52"/>
        <v>Набор фломастеров</v>
      </c>
      <c r="C38" s="597"/>
      <c r="D38" s="598"/>
      <c r="E38" s="113">
        <v>10</v>
      </c>
      <c r="F38" s="72">
        <f t="shared" si="77"/>
        <v>50</v>
      </c>
      <c r="G38" s="112">
        <f t="shared" si="53"/>
        <v>0.2</v>
      </c>
      <c r="H38" s="99">
        <v>1</v>
      </c>
      <c r="I38" s="452">
        <f t="shared" si="54"/>
        <v>100</v>
      </c>
      <c r="J38" s="102">
        <f t="shared" si="45"/>
        <v>20</v>
      </c>
      <c r="K38" s="600"/>
      <c r="L38" s="11">
        <f t="shared" si="55"/>
        <v>12</v>
      </c>
      <c r="M38" s="129" t="str">
        <f t="shared" si="56"/>
        <v>Набор фломастеров</v>
      </c>
      <c r="N38" s="675"/>
      <c r="O38" s="676"/>
      <c r="P38" s="70"/>
      <c r="Q38" s="69"/>
      <c r="R38" s="71"/>
      <c r="S38" s="67"/>
      <c r="T38" s="460">
        <f t="shared" si="57"/>
        <v>100</v>
      </c>
      <c r="U38" s="131">
        <f t="shared" si="46"/>
        <v>0</v>
      </c>
      <c r="V38" s="600"/>
      <c r="W38" s="11">
        <f t="shared" si="58"/>
        <v>12</v>
      </c>
      <c r="X38" s="8" t="str">
        <f t="shared" si="59"/>
        <v>Набор фломастеров</v>
      </c>
      <c r="Y38" s="675"/>
      <c r="Z38" s="676"/>
      <c r="AA38" s="70">
        <v>27</v>
      </c>
      <c r="AB38" s="69">
        <f>AB16</f>
        <v>160</v>
      </c>
      <c r="AC38" s="71">
        <f t="shared" si="60"/>
        <v>0.16875000000000001</v>
      </c>
      <c r="AD38" s="67">
        <v>1</v>
      </c>
      <c r="AE38" s="460">
        <f t="shared" si="61"/>
        <v>100</v>
      </c>
      <c r="AF38" s="24">
        <f t="shared" si="47"/>
        <v>16.875</v>
      </c>
      <c r="AG38" s="600"/>
      <c r="AH38" s="11">
        <f t="shared" si="62"/>
        <v>12</v>
      </c>
      <c r="AI38" s="149" t="str">
        <f t="shared" si="63"/>
        <v>Набор фломастеров</v>
      </c>
      <c r="AJ38" s="597"/>
      <c r="AK38" s="598"/>
      <c r="AL38" s="113">
        <v>30</v>
      </c>
      <c r="AM38" s="72">
        <f>AM16</f>
        <v>188</v>
      </c>
      <c r="AN38" s="112">
        <f t="shared" si="64"/>
        <v>0.15957446808510639</v>
      </c>
      <c r="AO38" s="99">
        <v>1</v>
      </c>
      <c r="AP38" s="452">
        <f t="shared" si="65"/>
        <v>100</v>
      </c>
      <c r="AQ38" s="152">
        <f t="shared" si="48"/>
        <v>15.957446808510639</v>
      </c>
      <c r="AR38" s="600"/>
      <c r="AS38" s="66">
        <f t="shared" si="66"/>
        <v>12</v>
      </c>
      <c r="AT38" s="180" t="str">
        <f t="shared" si="67"/>
        <v>Набор фломастеров</v>
      </c>
      <c r="AU38" s="597"/>
      <c r="AV38" s="598"/>
      <c r="AW38" s="113">
        <v>6</v>
      </c>
      <c r="AX38" s="72">
        <f>AX16</f>
        <v>51</v>
      </c>
      <c r="AY38" s="112">
        <f t="shared" si="68"/>
        <v>0.11764705882352941</v>
      </c>
      <c r="AZ38" s="99">
        <v>1</v>
      </c>
      <c r="BA38" s="471">
        <f t="shared" si="69"/>
        <v>100</v>
      </c>
      <c r="BB38" s="183">
        <f t="shared" si="49"/>
        <v>11.76470588235294</v>
      </c>
      <c r="BC38" s="600"/>
      <c r="BD38" s="11">
        <f t="shared" si="70"/>
        <v>12</v>
      </c>
      <c r="BE38" s="149" t="str">
        <f t="shared" si="71"/>
        <v>Набор фломастеров</v>
      </c>
      <c r="BF38" s="597" t="str">
        <f t="shared" si="72"/>
        <v>набор</v>
      </c>
      <c r="BG38" s="598"/>
      <c r="BH38" s="113"/>
      <c r="BI38" s="72">
        <f>BI16</f>
        <v>33</v>
      </c>
      <c r="BJ38" s="188">
        <f t="shared" si="73"/>
        <v>0</v>
      </c>
      <c r="BK38" s="99">
        <v>1</v>
      </c>
      <c r="BL38" s="452">
        <f t="shared" si="74"/>
        <v>100</v>
      </c>
      <c r="BM38" s="152">
        <f t="shared" si="50"/>
        <v>0</v>
      </c>
      <c r="BN38" s="600"/>
      <c r="BO38" s="11">
        <v>12</v>
      </c>
      <c r="BP38" s="149" t="s">
        <v>86</v>
      </c>
      <c r="BQ38" s="597" t="s">
        <v>139</v>
      </c>
      <c r="BR38" s="598"/>
      <c r="BS38" s="193"/>
      <c r="BT38" s="194">
        <f t="shared" si="78"/>
        <v>4</v>
      </c>
      <c r="BU38" s="188">
        <f t="shared" si="75"/>
        <v>0</v>
      </c>
      <c r="BV38" s="99">
        <v>1</v>
      </c>
      <c r="BW38" s="452">
        <v>100</v>
      </c>
      <c r="BX38" s="152">
        <f t="shared" si="76"/>
        <v>0</v>
      </c>
      <c r="BY38" s="600"/>
      <c r="BZ38" s="251">
        <f>E38+P38+AA38+AL38+AW38+BH38+BS38</f>
        <v>73</v>
      </c>
      <c r="CA38" s="308">
        <f>BX38*BT38+BM38*BI38+BB38*AX38+AQ38*AM38+AF38*AB38+U38*Q38+J38*F38</f>
        <v>7300</v>
      </c>
      <c r="CB38" s="348">
        <f>BX38*BT38+BM38*BI38+BB38*AX38+AQ38*AM38+AF38*AB38+U38*Q38+J38*F38</f>
        <v>7300</v>
      </c>
      <c r="CC38" s="270"/>
      <c r="CD38" s="270"/>
      <c r="CE38" s="38"/>
      <c r="CF38" s="38"/>
    </row>
    <row r="39" spans="1:84" outlineLevel="2">
      <c r="A39" s="11">
        <f t="shared" si="51"/>
        <v>13</v>
      </c>
      <c r="B39" s="100" t="str">
        <f t="shared" si="52"/>
        <v>Набор файлов</v>
      </c>
      <c r="C39" s="597"/>
      <c r="D39" s="598"/>
      <c r="E39" s="113">
        <v>10</v>
      </c>
      <c r="F39" s="72">
        <f t="shared" si="77"/>
        <v>50</v>
      </c>
      <c r="G39" s="112">
        <f t="shared" si="53"/>
        <v>0.2</v>
      </c>
      <c r="H39" s="99">
        <v>1</v>
      </c>
      <c r="I39" s="452">
        <f t="shared" si="54"/>
        <v>100</v>
      </c>
      <c r="J39" s="102">
        <f t="shared" si="45"/>
        <v>20</v>
      </c>
      <c r="K39" s="600"/>
      <c r="L39" s="11">
        <f t="shared" si="55"/>
        <v>13</v>
      </c>
      <c r="M39" s="129" t="str">
        <f t="shared" si="56"/>
        <v>Набор файлов</v>
      </c>
      <c r="N39" s="675"/>
      <c r="O39" s="676"/>
      <c r="P39" s="70"/>
      <c r="Q39" s="69"/>
      <c r="R39" s="71"/>
      <c r="S39" s="67"/>
      <c r="T39" s="460">
        <f t="shared" si="57"/>
        <v>100</v>
      </c>
      <c r="U39" s="131">
        <f t="shared" si="46"/>
        <v>0</v>
      </c>
      <c r="V39" s="600"/>
      <c r="W39" s="11">
        <f t="shared" si="58"/>
        <v>13</v>
      </c>
      <c r="X39" s="8" t="str">
        <f t="shared" si="59"/>
        <v>Набор файлов</v>
      </c>
      <c r="Y39" s="675"/>
      <c r="Z39" s="676"/>
      <c r="AA39" s="70">
        <v>18</v>
      </c>
      <c r="AB39" s="69">
        <f>AB16</f>
        <v>160</v>
      </c>
      <c r="AC39" s="71">
        <f t="shared" si="60"/>
        <v>0.1125</v>
      </c>
      <c r="AD39" s="67">
        <v>1</v>
      </c>
      <c r="AE39" s="460">
        <f t="shared" si="61"/>
        <v>100</v>
      </c>
      <c r="AF39" s="24">
        <f t="shared" si="47"/>
        <v>11.25</v>
      </c>
      <c r="AG39" s="600"/>
      <c r="AH39" s="11">
        <f t="shared" si="62"/>
        <v>13</v>
      </c>
      <c r="AI39" s="149" t="str">
        <f t="shared" si="63"/>
        <v>Набор файлов</v>
      </c>
      <c r="AJ39" s="597"/>
      <c r="AK39" s="598"/>
      <c r="AL39" s="113">
        <v>20</v>
      </c>
      <c r="AM39" s="72">
        <f>AM16</f>
        <v>188</v>
      </c>
      <c r="AN39" s="112">
        <f t="shared" si="64"/>
        <v>0.10638297872340426</v>
      </c>
      <c r="AO39" s="99">
        <v>1</v>
      </c>
      <c r="AP39" s="452">
        <f t="shared" si="65"/>
        <v>100</v>
      </c>
      <c r="AQ39" s="152">
        <f t="shared" si="48"/>
        <v>10.638297872340425</v>
      </c>
      <c r="AR39" s="600"/>
      <c r="AS39" s="66">
        <f t="shared" si="66"/>
        <v>13</v>
      </c>
      <c r="AT39" s="180" t="str">
        <f t="shared" si="67"/>
        <v>Набор файлов</v>
      </c>
      <c r="AU39" s="597"/>
      <c r="AV39" s="598"/>
      <c r="AW39" s="113">
        <v>6</v>
      </c>
      <c r="AX39" s="72">
        <f>AX16</f>
        <v>51</v>
      </c>
      <c r="AY39" s="112">
        <f t="shared" si="68"/>
        <v>0.11764705882352941</v>
      </c>
      <c r="AZ39" s="99">
        <v>1</v>
      </c>
      <c r="BA39" s="471">
        <f t="shared" si="69"/>
        <v>100</v>
      </c>
      <c r="BB39" s="183">
        <f t="shared" si="49"/>
        <v>11.76470588235294</v>
      </c>
      <c r="BC39" s="600"/>
      <c r="BD39" s="11">
        <f t="shared" si="70"/>
        <v>13</v>
      </c>
      <c r="BE39" s="149" t="str">
        <f t="shared" si="71"/>
        <v>Набор файлов</v>
      </c>
      <c r="BF39" s="597" t="str">
        <f t="shared" si="72"/>
        <v>набор</v>
      </c>
      <c r="BG39" s="598"/>
      <c r="BH39" s="113"/>
      <c r="BI39" s="72">
        <f>BI16</f>
        <v>33</v>
      </c>
      <c r="BJ39" s="188">
        <f t="shared" si="73"/>
        <v>0</v>
      </c>
      <c r="BK39" s="99">
        <v>1</v>
      </c>
      <c r="BL39" s="452">
        <f t="shared" si="74"/>
        <v>100</v>
      </c>
      <c r="BM39" s="152">
        <f t="shared" si="50"/>
        <v>0</v>
      </c>
      <c r="BN39" s="600"/>
      <c r="BO39" s="11">
        <v>13</v>
      </c>
      <c r="BP39" s="149" t="s">
        <v>122</v>
      </c>
      <c r="BQ39" s="597" t="s">
        <v>139</v>
      </c>
      <c r="BR39" s="598"/>
      <c r="BS39" s="193"/>
      <c r="BT39" s="194">
        <f t="shared" si="78"/>
        <v>4</v>
      </c>
      <c r="BU39" s="188">
        <f t="shared" si="75"/>
        <v>0</v>
      </c>
      <c r="BV39" s="99">
        <v>1</v>
      </c>
      <c r="BW39" s="452">
        <v>100</v>
      </c>
      <c r="BX39" s="152">
        <f t="shared" si="76"/>
        <v>0</v>
      </c>
      <c r="BY39" s="600"/>
      <c r="BZ39" s="251">
        <f>E39+P39+AA39+AL39+AW39+BH39+BS39</f>
        <v>54</v>
      </c>
      <c r="CA39" s="308">
        <f>BX39*BT39+BM39*BI39+BB39*AX39+AQ39*AM39+AF39*AB39+U39*Q39+J39*F39</f>
        <v>5400</v>
      </c>
      <c r="CB39" s="348">
        <f>BX39*BT39+BM39*BI39+BB39*AX39+AQ39*AM39+AF39*AB39+U39*Q39+J39*F39</f>
        <v>5400</v>
      </c>
      <c r="CC39" s="270"/>
      <c r="CD39" s="270"/>
      <c r="CE39" s="38"/>
      <c r="CF39" s="38"/>
    </row>
    <row r="40" spans="1:84" outlineLevel="2">
      <c r="A40" s="11">
        <f t="shared" si="51"/>
        <v>14</v>
      </c>
      <c r="B40" s="100" t="str">
        <f t="shared" si="52"/>
        <v>Клей канцелярский</v>
      </c>
      <c r="C40" s="597"/>
      <c r="D40" s="598"/>
      <c r="E40" s="113">
        <v>10</v>
      </c>
      <c r="F40" s="72">
        <f t="shared" si="77"/>
        <v>50</v>
      </c>
      <c r="G40" s="112">
        <f t="shared" si="53"/>
        <v>0.2</v>
      </c>
      <c r="H40" s="99">
        <v>1</v>
      </c>
      <c r="I40" s="452">
        <f t="shared" si="54"/>
        <v>100</v>
      </c>
      <c r="J40" s="102">
        <f t="shared" si="45"/>
        <v>20</v>
      </c>
      <c r="K40" s="600"/>
      <c r="L40" s="11">
        <f t="shared" si="55"/>
        <v>14</v>
      </c>
      <c r="M40" s="129" t="str">
        <f t="shared" si="56"/>
        <v>Клей канцелярский</v>
      </c>
      <c r="N40" s="675"/>
      <c r="O40" s="676"/>
      <c r="P40" s="70"/>
      <c r="Q40" s="69"/>
      <c r="R40" s="71"/>
      <c r="S40" s="67"/>
      <c r="T40" s="460">
        <f t="shared" si="57"/>
        <v>100</v>
      </c>
      <c r="U40" s="131">
        <f t="shared" si="46"/>
        <v>0</v>
      </c>
      <c r="V40" s="600"/>
      <c r="W40" s="11">
        <f t="shared" si="58"/>
        <v>14</v>
      </c>
      <c r="X40" s="8" t="str">
        <f t="shared" si="59"/>
        <v>Клей канцелярский</v>
      </c>
      <c r="Y40" s="675"/>
      <c r="Z40" s="676"/>
      <c r="AA40" s="70">
        <v>36</v>
      </c>
      <c r="AB40" s="69">
        <f>AB16</f>
        <v>160</v>
      </c>
      <c r="AC40" s="71">
        <f t="shared" si="60"/>
        <v>0.22500000000000001</v>
      </c>
      <c r="AD40" s="67">
        <v>1</v>
      </c>
      <c r="AE40" s="460">
        <f t="shared" si="61"/>
        <v>100</v>
      </c>
      <c r="AF40" s="24">
        <f t="shared" si="47"/>
        <v>22.5</v>
      </c>
      <c r="AG40" s="600"/>
      <c r="AH40" s="11">
        <f t="shared" si="62"/>
        <v>14</v>
      </c>
      <c r="AI40" s="149" t="str">
        <f t="shared" si="63"/>
        <v>Клей канцелярский</v>
      </c>
      <c r="AJ40" s="597"/>
      <c r="AK40" s="598"/>
      <c r="AL40" s="113">
        <v>40</v>
      </c>
      <c r="AM40" s="72">
        <f>AM16</f>
        <v>188</v>
      </c>
      <c r="AN40" s="112">
        <f t="shared" si="64"/>
        <v>0.21276595744680851</v>
      </c>
      <c r="AO40" s="99">
        <v>1</v>
      </c>
      <c r="AP40" s="452">
        <f t="shared" si="65"/>
        <v>100</v>
      </c>
      <c r="AQ40" s="152">
        <f t="shared" si="48"/>
        <v>21.276595744680851</v>
      </c>
      <c r="AR40" s="600"/>
      <c r="AS40" s="66">
        <f t="shared" si="66"/>
        <v>14</v>
      </c>
      <c r="AT40" s="180" t="str">
        <f t="shared" si="67"/>
        <v>Клей канцелярский</v>
      </c>
      <c r="AU40" s="597"/>
      <c r="AV40" s="598"/>
      <c r="AW40" s="113">
        <v>9</v>
      </c>
      <c r="AX40" s="72">
        <f>AX16</f>
        <v>51</v>
      </c>
      <c r="AY40" s="112">
        <f t="shared" si="68"/>
        <v>0.17647058823529413</v>
      </c>
      <c r="AZ40" s="99">
        <v>1</v>
      </c>
      <c r="BA40" s="471">
        <f t="shared" si="69"/>
        <v>100</v>
      </c>
      <c r="BB40" s="183">
        <f t="shared" si="49"/>
        <v>17.647058823529413</v>
      </c>
      <c r="BC40" s="600"/>
      <c r="BD40" s="11">
        <f t="shared" si="70"/>
        <v>14</v>
      </c>
      <c r="BE40" s="149" t="str">
        <f t="shared" si="71"/>
        <v>Клей канцелярский</v>
      </c>
      <c r="BF40" s="597" t="str">
        <f t="shared" si="72"/>
        <v>шт</v>
      </c>
      <c r="BG40" s="598"/>
      <c r="BH40" s="113"/>
      <c r="BI40" s="72">
        <f>BI16</f>
        <v>33</v>
      </c>
      <c r="BJ40" s="188">
        <f t="shared" si="73"/>
        <v>0</v>
      </c>
      <c r="BK40" s="99">
        <v>1</v>
      </c>
      <c r="BL40" s="452">
        <f t="shared" si="74"/>
        <v>100</v>
      </c>
      <c r="BM40" s="152">
        <f t="shared" si="50"/>
        <v>0</v>
      </c>
      <c r="BN40" s="600"/>
      <c r="BO40" s="11">
        <v>14</v>
      </c>
      <c r="BP40" s="149" t="s">
        <v>87</v>
      </c>
      <c r="BQ40" s="597" t="s">
        <v>138</v>
      </c>
      <c r="BR40" s="598"/>
      <c r="BS40" s="193"/>
      <c r="BT40" s="194">
        <f t="shared" si="78"/>
        <v>4</v>
      </c>
      <c r="BU40" s="188">
        <f t="shared" si="75"/>
        <v>0</v>
      </c>
      <c r="BV40" s="99">
        <v>1</v>
      </c>
      <c r="BW40" s="452">
        <v>100</v>
      </c>
      <c r="BX40" s="152">
        <f t="shared" si="76"/>
        <v>0</v>
      </c>
      <c r="BY40" s="600"/>
      <c r="BZ40" s="251">
        <f>E40+P40+AA40+AL40+AW40+BH40+BS40</f>
        <v>95</v>
      </c>
      <c r="CA40" s="308">
        <f>BX40*BT40+BM40*BI40+BB40*AX40+AQ40*AM40+AF40*AB40+U40*Q40+J40*F40</f>
        <v>9500</v>
      </c>
      <c r="CB40" s="348">
        <f>BX40*BT40+BM40*BI40+BB40*AX40+AQ40*AM40+AF40*AB40+U40*Q40+J40*F40</f>
        <v>9500</v>
      </c>
      <c r="CC40" s="270"/>
      <c r="CD40" s="270"/>
      <c r="CE40" s="38"/>
      <c r="CF40" s="38"/>
    </row>
    <row r="41" spans="1:84" ht="17.25" customHeight="1" outlineLevel="2">
      <c r="A41" s="11">
        <f t="shared" si="51"/>
        <v>15</v>
      </c>
      <c r="B41" s="100" t="str">
        <f t="shared" si="52"/>
        <v>Материалы для занятий</v>
      </c>
      <c r="C41" s="597"/>
      <c r="D41" s="598"/>
      <c r="E41" s="113"/>
      <c r="F41" s="72">
        <f>F40</f>
        <v>50</v>
      </c>
      <c r="G41" s="112">
        <f t="shared" si="53"/>
        <v>0</v>
      </c>
      <c r="H41" s="99">
        <v>1</v>
      </c>
      <c r="I41" s="452">
        <f t="shared" si="54"/>
        <v>800</v>
      </c>
      <c r="J41" s="102">
        <f t="shared" si="45"/>
        <v>0</v>
      </c>
      <c r="K41" s="600"/>
      <c r="L41" s="11">
        <f t="shared" si="55"/>
        <v>15</v>
      </c>
      <c r="M41" s="129" t="str">
        <f t="shared" si="56"/>
        <v>Материалы для занятий</v>
      </c>
      <c r="N41" s="675"/>
      <c r="O41" s="676"/>
      <c r="P41" s="70"/>
      <c r="Q41" s="69"/>
      <c r="R41" s="71"/>
      <c r="S41" s="67"/>
      <c r="T41" s="460">
        <f t="shared" si="57"/>
        <v>800</v>
      </c>
      <c r="U41" s="131">
        <f t="shared" si="46"/>
        <v>0</v>
      </c>
      <c r="V41" s="600"/>
      <c r="W41" s="11">
        <f t="shared" si="58"/>
        <v>15</v>
      </c>
      <c r="X41" s="8" t="str">
        <f t="shared" si="59"/>
        <v>Материалы для занятий</v>
      </c>
      <c r="Y41" s="675"/>
      <c r="Z41" s="676"/>
      <c r="AA41" s="70">
        <v>27</v>
      </c>
      <c r="AB41" s="69">
        <f>AB16</f>
        <v>160</v>
      </c>
      <c r="AC41" s="71">
        <f t="shared" si="60"/>
        <v>0.16875000000000001</v>
      </c>
      <c r="AD41" s="67">
        <v>1</v>
      </c>
      <c r="AE41" s="460">
        <f t="shared" si="61"/>
        <v>800</v>
      </c>
      <c r="AF41" s="24">
        <f t="shared" si="47"/>
        <v>135</v>
      </c>
      <c r="AG41" s="600"/>
      <c r="AH41" s="11">
        <f t="shared" si="62"/>
        <v>15</v>
      </c>
      <c r="AI41" s="149" t="str">
        <f t="shared" si="63"/>
        <v>Материалы для занятий</v>
      </c>
      <c r="AJ41" s="597"/>
      <c r="AK41" s="598"/>
      <c r="AL41" s="113">
        <v>20</v>
      </c>
      <c r="AM41" s="72">
        <f>AM16</f>
        <v>188</v>
      </c>
      <c r="AN41" s="112">
        <f t="shared" si="64"/>
        <v>0.10638297872340426</v>
      </c>
      <c r="AO41" s="99">
        <v>1</v>
      </c>
      <c r="AP41" s="452">
        <f t="shared" si="65"/>
        <v>800</v>
      </c>
      <c r="AQ41" s="152">
        <f t="shared" si="48"/>
        <v>85.106382978723403</v>
      </c>
      <c r="AR41" s="600"/>
      <c r="AS41" s="66">
        <f t="shared" si="66"/>
        <v>15</v>
      </c>
      <c r="AT41" s="180" t="str">
        <f t="shared" si="67"/>
        <v>Материалы для занятий</v>
      </c>
      <c r="AU41" s="597"/>
      <c r="AV41" s="598"/>
      <c r="AW41" s="113">
        <v>9</v>
      </c>
      <c r="AX41" s="72">
        <f>AX16</f>
        <v>51</v>
      </c>
      <c r="AY41" s="112">
        <f t="shared" si="68"/>
        <v>0.17647058823529413</v>
      </c>
      <c r="AZ41" s="99">
        <v>1</v>
      </c>
      <c r="BA41" s="471">
        <f t="shared" si="69"/>
        <v>800</v>
      </c>
      <c r="BB41" s="183">
        <f t="shared" si="49"/>
        <v>141.1764705882353</v>
      </c>
      <c r="BC41" s="600"/>
      <c r="BD41" s="11">
        <f t="shared" si="70"/>
        <v>15</v>
      </c>
      <c r="BE41" s="149" t="str">
        <f t="shared" si="71"/>
        <v>Материалы для занятий</v>
      </c>
      <c r="BF41" s="597" t="str">
        <f t="shared" si="72"/>
        <v>шт</v>
      </c>
      <c r="BG41" s="598"/>
      <c r="BH41" s="113"/>
      <c r="BI41" s="72">
        <f>BI12</f>
        <v>33</v>
      </c>
      <c r="BJ41" s="188">
        <f t="shared" si="73"/>
        <v>0</v>
      </c>
      <c r="BK41" s="99">
        <v>1</v>
      </c>
      <c r="BL41" s="452">
        <f t="shared" si="74"/>
        <v>800</v>
      </c>
      <c r="BM41" s="152">
        <f t="shared" si="50"/>
        <v>0</v>
      </c>
      <c r="BN41" s="600"/>
      <c r="BO41" s="11">
        <v>15</v>
      </c>
      <c r="BP41" s="149" t="s">
        <v>135</v>
      </c>
      <c r="BQ41" s="597" t="s">
        <v>138</v>
      </c>
      <c r="BR41" s="598"/>
      <c r="BS41" s="193"/>
      <c r="BT41" s="194">
        <f t="shared" si="78"/>
        <v>4</v>
      </c>
      <c r="BU41" s="188">
        <f t="shared" si="75"/>
        <v>0</v>
      </c>
      <c r="BV41" s="99">
        <v>1</v>
      </c>
      <c r="BW41" s="452">
        <v>800</v>
      </c>
      <c r="BX41" s="152">
        <f t="shared" si="76"/>
        <v>0</v>
      </c>
      <c r="BY41" s="600"/>
      <c r="BZ41" s="251">
        <f>E41+P41+AA41+AL41+AW41+BH41+BS41</f>
        <v>56</v>
      </c>
      <c r="CA41" s="308">
        <f>BX41*BT41+BM41*BI41+BB41*AX41+AQ41*AM41+AF41*AB41+U41*Q41+J41*F41</f>
        <v>44800</v>
      </c>
      <c r="CB41" s="348">
        <f>BX41*BT41+BM41*BI41+BB41*AX41+AQ41*AM41+AF41*AB41+U41*Q41+J41*F41</f>
        <v>44800</v>
      </c>
      <c r="CC41" s="270"/>
      <c r="CD41" s="270"/>
      <c r="CE41" s="38"/>
      <c r="CF41" s="38"/>
    </row>
    <row r="42" spans="1:84" outlineLevel="2">
      <c r="A42" s="11">
        <f t="shared" si="51"/>
        <v>16</v>
      </c>
      <c r="B42" s="100" t="str">
        <f t="shared" si="52"/>
        <v>картридж</v>
      </c>
      <c r="C42" s="597"/>
      <c r="D42" s="598"/>
      <c r="E42" s="114"/>
      <c r="F42" s="72">
        <f t="shared" si="77"/>
        <v>50</v>
      </c>
      <c r="G42" s="112">
        <f>E42/F42</f>
        <v>0</v>
      </c>
      <c r="H42" s="99">
        <v>1</v>
      </c>
      <c r="I42" s="452">
        <f t="shared" si="54"/>
        <v>900</v>
      </c>
      <c r="J42" s="102">
        <f t="shared" si="45"/>
        <v>0</v>
      </c>
      <c r="K42" s="600"/>
      <c r="L42" s="11">
        <f t="shared" si="55"/>
        <v>16</v>
      </c>
      <c r="M42" s="129" t="str">
        <f t="shared" si="56"/>
        <v>картридж</v>
      </c>
      <c r="N42" s="675"/>
      <c r="O42" s="676"/>
      <c r="P42" s="127"/>
      <c r="Q42" s="69"/>
      <c r="R42" s="71"/>
      <c r="S42" s="67"/>
      <c r="T42" s="460">
        <f t="shared" si="57"/>
        <v>900</v>
      </c>
      <c r="U42" s="131">
        <f t="shared" si="46"/>
        <v>0</v>
      </c>
      <c r="V42" s="600"/>
      <c r="W42" s="11">
        <f t="shared" si="58"/>
        <v>16</v>
      </c>
      <c r="X42" s="8" t="str">
        <f t="shared" si="59"/>
        <v>картридж</v>
      </c>
      <c r="Y42" s="675"/>
      <c r="Z42" s="676"/>
      <c r="AA42" s="70">
        <v>5</v>
      </c>
      <c r="AB42" s="69">
        <f>AB16</f>
        <v>160</v>
      </c>
      <c r="AC42" s="71">
        <f>AA42/AB42</f>
        <v>3.125E-2</v>
      </c>
      <c r="AD42" s="67">
        <v>1</v>
      </c>
      <c r="AE42" s="460">
        <f t="shared" si="61"/>
        <v>900</v>
      </c>
      <c r="AF42" s="24">
        <f t="shared" si="47"/>
        <v>28.125</v>
      </c>
      <c r="AG42" s="600"/>
      <c r="AH42" s="11">
        <f t="shared" si="62"/>
        <v>16</v>
      </c>
      <c r="AI42" s="149" t="str">
        <f t="shared" si="63"/>
        <v>картридж</v>
      </c>
      <c r="AJ42" s="597"/>
      <c r="AK42" s="598"/>
      <c r="AL42" s="113">
        <v>20</v>
      </c>
      <c r="AM42" s="72">
        <f>AM16</f>
        <v>188</v>
      </c>
      <c r="AN42" s="112">
        <f>AL42/AM42</f>
        <v>0.10638297872340426</v>
      </c>
      <c r="AO42" s="99">
        <v>1</v>
      </c>
      <c r="AP42" s="452">
        <f t="shared" si="65"/>
        <v>900</v>
      </c>
      <c r="AQ42" s="152">
        <f t="shared" si="48"/>
        <v>95.744680851063833</v>
      </c>
      <c r="AR42" s="600"/>
      <c r="AS42" s="66">
        <f t="shared" si="66"/>
        <v>16</v>
      </c>
      <c r="AT42" s="180" t="str">
        <f t="shared" si="67"/>
        <v>картридж</v>
      </c>
      <c r="AU42" s="597"/>
      <c r="AV42" s="598"/>
      <c r="AW42" s="113">
        <v>6</v>
      </c>
      <c r="AX42" s="72">
        <f>AX16</f>
        <v>51</v>
      </c>
      <c r="AY42" s="112">
        <f>AW42/AX42</f>
        <v>0.11764705882352941</v>
      </c>
      <c r="AZ42" s="99">
        <v>1</v>
      </c>
      <c r="BA42" s="471">
        <f t="shared" si="69"/>
        <v>900</v>
      </c>
      <c r="BB42" s="183">
        <f t="shared" si="49"/>
        <v>105.88235294117646</v>
      </c>
      <c r="BC42" s="600"/>
      <c r="BD42" s="11">
        <f t="shared" si="70"/>
        <v>16</v>
      </c>
      <c r="BE42" s="149" t="str">
        <f t="shared" si="71"/>
        <v>картридж</v>
      </c>
      <c r="BF42" s="597" t="str">
        <f t="shared" si="72"/>
        <v>шт</v>
      </c>
      <c r="BG42" s="598"/>
      <c r="BH42" s="114"/>
      <c r="BI42" s="72">
        <f>BI16</f>
        <v>33</v>
      </c>
      <c r="BJ42" s="188">
        <f>BH42/BI42</f>
        <v>0</v>
      </c>
      <c r="BK42" s="99">
        <v>1</v>
      </c>
      <c r="BL42" s="452">
        <f t="shared" si="74"/>
        <v>900</v>
      </c>
      <c r="BM42" s="152">
        <f t="shared" si="50"/>
        <v>0</v>
      </c>
      <c r="BN42" s="600"/>
      <c r="BO42" s="11">
        <v>16</v>
      </c>
      <c r="BP42" s="149" t="s">
        <v>88</v>
      </c>
      <c r="BQ42" s="597" t="s">
        <v>138</v>
      </c>
      <c r="BR42" s="598"/>
      <c r="BS42" s="193"/>
      <c r="BT42" s="194">
        <f t="shared" si="78"/>
        <v>4</v>
      </c>
      <c r="BU42" s="188">
        <f t="shared" si="75"/>
        <v>0</v>
      </c>
      <c r="BV42" s="99">
        <v>1</v>
      </c>
      <c r="BW42" s="452">
        <v>900</v>
      </c>
      <c r="BX42" s="152">
        <f t="shared" si="76"/>
        <v>0</v>
      </c>
      <c r="BY42" s="600"/>
      <c r="BZ42" s="251">
        <f>E42+P42+AA42+AL42+AW42+BH42+BS42</f>
        <v>31</v>
      </c>
      <c r="CA42" s="308">
        <f>BX42*BT42+BM42*BI42+BB42*AX42+AQ42*AM42+AF42*AB42+U42*Q42+J42*F42</f>
        <v>27900</v>
      </c>
      <c r="CB42" s="348">
        <f>BX42*BT42+BM42*BI42+BB42*AX42+AQ42*AM42+AF42*AB42+U42*Q42+J42*F42</f>
        <v>27900</v>
      </c>
      <c r="CC42" s="270"/>
      <c r="CD42" s="270"/>
      <c r="CE42" s="38"/>
      <c r="CF42" s="38"/>
    </row>
    <row r="43" spans="1:84" outlineLevel="2">
      <c r="A43" s="11">
        <f t="shared" si="51"/>
        <v>17</v>
      </c>
      <c r="B43" s="100" t="str">
        <f t="shared" si="52"/>
        <v>тонер</v>
      </c>
      <c r="C43" s="597"/>
      <c r="D43" s="598"/>
      <c r="E43" s="114"/>
      <c r="F43" s="72">
        <f t="shared" si="77"/>
        <v>50</v>
      </c>
      <c r="G43" s="112">
        <f t="shared" ref="G43:G52" si="79">E43/F43</f>
        <v>0</v>
      </c>
      <c r="H43" s="99">
        <v>1</v>
      </c>
      <c r="I43" s="452">
        <f t="shared" si="54"/>
        <v>300</v>
      </c>
      <c r="J43" s="102">
        <f t="shared" si="45"/>
        <v>0</v>
      </c>
      <c r="K43" s="600"/>
      <c r="L43" s="11">
        <f t="shared" si="55"/>
        <v>17</v>
      </c>
      <c r="M43" s="129" t="str">
        <f t="shared" si="56"/>
        <v>тонер</v>
      </c>
      <c r="N43" s="675"/>
      <c r="O43" s="676"/>
      <c r="P43" s="72"/>
      <c r="Q43" s="69"/>
      <c r="R43" s="71"/>
      <c r="S43" s="67"/>
      <c r="T43" s="460">
        <f t="shared" si="57"/>
        <v>300</v>
      </c>
      <c r="U43" s="131">
        <f t="shared" si="46"/>
        <v>0</v>
      </c>
      <c r="V43" s="600"/>
      <c r="W43" s="11">
        <f t="shared" si="58"/>
        <v>17</v>
      </c>
      <c r="X43" s="8" t="str">
        <f t="shared" si="59"/>
        <v>тонер</v>
      </c>
      <c r="Y43" s="675"/>
      <c r="Z43" s="676"/>
      <c r="AA43" s="70">
        <v>5</v>
      </c>
      <c r="AB43" s="69">
        <f>AB16</f>
        <v>160</v>
      </c>
      <c r="AC43" s="71">
        <f t="shared" ref="AC43:AC52" si="80">AA43/AB43</f>
        <v>3.125E-2</v>
      </c>
      <c r="AD43" s="67">
        <v>1</v>
      </c>
      <c r="AE43" s="460">
        <f t="shared" si="61"/>
        <v>300</v>
      </c>
      <c r="AF43" s="24">
        <f t="shared" si="47"/>
        <v>9.375</v>
      </c>
      <c r="AG43" s="600"/>
      <c r="AH43" s="11">
        <f t="shared" si="62"/>
        <v>17</v>
      </c>
      <c r="AI43" s="149" t="str">
        <f t="shared" si="63"/>
        <v>тонер</v>
      </c>
      <c r="AJ43" s="597"/>
      <c r="AK43" s="598"/>
      <c r="AL43" s="113">
        <v>20</v>
      </c>
      <c r="AM43" s="72">
        <f>AM16</f>
        <v>188</v>
      </c>
      <c r="AN43" s="112">
        <f t="shared" ref="AN43:AN52" si="81">AL43/AM43</f>
        <v>0.10638297872340426</v>
      </c>
      <c r="AO43" s="99">
        <v>1</v>
      </c>
      <c r="AP43" s="452">
        <f t="shared" si="65"/>
        <v>300</v>
      </c>
      <c r="AQ43" s="152">
        <f t="shared" si="48"/>
        <v>31.914893617021278</v>
      </c>
      <c r="AR43" s="600"/>
      <c r="AS43" s="66">
        <f t="shared" si="66"/>
        <v>17</v>
      </c>
      <c r="AT43" s="180" t="str">
        <f t="shared" si="67"/>
        <v>тонер</v>
      </c>
      <c r="AU43" s="597"/>
      <c r="AV43" s="598"/>
      <c r="AW43" s="113">
        <v>6</v>
      </c>
      <c r="AX43" s="72">
        <f>AX16</f>
        <v>51</v>
      </c>
      <c r="AY43" s="112">
        <f t="shared" ref="AY43:AY52" si="82">AW43/AX43</f>
        <v>0.11764705882352941</v>
      </c>
      <c r="AZ43" s="99">
        <v>1</v>
      </c>
      <c r="BA43" s="471">
        <f t="shared" si="69"/>
        <v>300</v>
      </c>
      <c r="BB43" s="183">
        <f t="shared" si="49"/>
        <v>35.294117647058826</v>
      </c>
      <c r="BC43" s="600"/>
      <c r="BD43" s="11">
        <f t="shared" si="70"/>
        <v>17</v>
      </c>
      <c r="BE43" s="149" t="str">
        <f t="shared" si="71"/>
        <v>тонер</v>
      </c>
      <c r="BF43" s="597" t="str">
        <f t="shared" si="72"/>
        <v>шт</v>
      </c>
      <c r="BG43" s="598"/>
      <c r="BH43" s="114"/>
      <c r="BI43" s="72">
        <f>BI16</f>
        <v>33</v>
      </c>
      <c r="BJ43" s="188">
        <f t="shared" ref="BJ43:BJ52" si="83">BH43/BI43</f>
        <v>0</v>
      </c>
      <c r="BK43" s="99">
        <v>1</v>
      </c>
      <c r="BL43" s="452">
        <f t="shared" si="74"/>
        <v>300</v>
      </c>
      <c r="BM43" s="152">
        <f t="shared" si="50"/>
        <v>0</v>
      </c>
      <c r="BN43" s="600"/>
      <c r="BO43" s="11">
        <v>17</v>
      </c>
      <c r="BP43" s="149" t="s">
        <v>89</v>
      </c>
      <c r="BQ43" s="597" t="s">
        <v>138</v>
      </c>
      <c r="BR43" s="598"/>
      <c r="BS43" s="193"/>
      <c r="BT43" s="194">
        <f t="shared" si="78"/>
        <v>4</v>
      </c>
      <c r="BU43" s="188">
        <f t="shared" si="75"/>
        <v>0</v>
      </c>
      <c r="BV43" s="99">
        <v>1</v>
      </c>
      <c r="BW43" s="452">
        <v>300</v>
      </c>
      <c r="BX43" s="152">
        <f t="shared" si="76"/>
        <v>0</v>
      </c>
      <c r="BY43" s="600"/>
      <c r="BZ43" s="251">
        <f>E43+P43+AA43+AL43+AW43+BH43+BS43</f>
        <v>31</v>
      </c>
      <c r="CA43" s="308">
        <f>BX43*BT43+BM43*BI43+BB43*AX43+AQ43*AM43+AF43*AB43+U43*Q43+J43*F43</f>
        <v>9300</v>
      </c>
      <c r="CB43" s="348">
        <f>BX43*BT43+BM43*BI43+BB43*AX43+AQ43*AM43+AF43*AB43+U43*Q43+J43*F43</f>
        <v>9300</v>
      </c>
      <c r="CC43" s="270"/>
      <c r="CD43" s="270"/>
      <c r="CE43" s="38"/>
      <c r="CF43" s="38"/>
    </row>
    <row r="44" spans="1:84" outlineLevel="2">
      <c r="A44" s="11">
        <f t="shared" si="51"/>
        <v>18</v>
      </c>
      <c r="B44" s="100" t="str">
        <f t="shared" si="52"/>
        <v>Материалы для уроков ОБЖ</v>
      </c>
      <c r="C44" s="597"/>
      <c r="D44" s="598"/>
      <c r="E44" s="72"/>
      <c r="F44" s="72">
        <f t="shared" si="77"/>
        <v>50</v>
      </c>
      <c r="G44" s="112">
        <f t="shared" si="79"/>
        <v>0</v>
      </c>
      <c r="H44" s="99">
        <v>1</v>
      </c>
      <c r="I44" s="452">
        <f t="shared" si="54"/>
        <v>1500</v>
      </c>
      <c r="J44" s="102">
        <f t="shared" si="45"/>
        <v>0</v>
      </c>
      <c r="K44" s="600"/>
      <c r="L44" s="11">
        <f t="shared" si="55"/>
        <v>18</v>
      </c>
      <c r="M44" s="129" t="str">
        <f t="shared" si="56"/>
        <v>Материалы для уроков ОБЖ</v>
      </c>
      <c r="N44" s="675"/>
      <c r="O44" s="676"/>
      <c r="P44" s="72"/>
      <c r="Q44" s="69"/>
      <c r="R44" s="71"/>
      <c r="S44" s="67"/>
      <c r="T44" s="460">
        <f t="shared" si="57"/>
        <v>1500</v>
      </c>
      <c r="U44" s="131">
        <f t="shared" si="46"/>
        <v>0</v>
      </c>
      <c r="V44" s="600"/>
      <c r="W44" s="11">
        <f t="shared" si="58"/>
        <v>18</v>
      </c>
      <c r="X44" s="8" t="str">
        <f t="shared" si="59"/>
        <v>Материалы для уроков ОБЖ</v>
      </c>
      <c r="Y44" s="675"/>
      <c r="Z44" s="676"/>
      <c r="AA44" s="72"/>
      <c r="AB44" s="69">
        <f>AB16</f>
        <v>160</v>
      </c>
      <c r="AC44" s="71">
        <f t="shared" si="80"/>
        <v>0</v>
      </c>
      <c r="AD44" s="67">
        <v>1</v>
      </c>
      <c r="AE44" s="460">
        <f t="shared" si="61"/>
        <v>1500</v>
      </c>
      <c r="AF44" s="24">
        <f t="shared" si="47"/>
        <v>0</v>
      </c>
      <c r="AG44" s="600"/>
      <c r="AH44" s="11">
        <f t="shared" si="62"/>
        <v>18</v>
      </c>
      <c r="AI44" s="149" t="str">
        <f t="shared" si="63"/>
        <v>Материалы для уроков ОБЖ</v>
      </c>
      <c r="AJ44" s="597"/>
      <c r="AK44" s="598"/>
      <c r="AL44" s="72">
        <v>20</v>
      </c>
      <c r="AM44" s="72">
        <f>AM16</f>
        <v>188</v>
      </c>
      <c r="AN44" s="112">
        <f t="shared" si="81"/>
        <v>0.10638297872340426</v>
      </c>
      <c r="AO44" s="99">
        <v>1</v>
      </c>
      <c r="AP44" s="452">
        <f t="shared" si="65"/>
        <v>1500</v>
      </c>
      <c r="AQ44" s="152">
        <f t="shared" si="48"/>
        <v>159.57446808510639</v>
      </c>
      <c r="AR44" s="600"/>
      <c r="AS44" s="66">
        <f t="shared" si="66"/>
        <v>18</v>
      </c>
      <c r="AT44" s="180" t="str">
        <f t="shared" si="67"/>
        <v>Материалы для уроков ОБЖ</v>
      </c>
      <c r="AU44" s="597"/>
      <c r="AV44" s="598"/>
      <c r="AW44" s="72">
        <v>6</v>
      </c>
      <c r="AX44" s="72">
        <f>AX16</f>
        <v>51</v>
      </c>
      <c r="AY44" s="112">
        <f t="shared" si="82"/>
        <v>0.11764705882352941</v>
      </c>
      <c r="AZ44" s="99">
        <v>1</v>
      </c>
      <c r="BA44" s="471">
        <f t="shared" si="69"/>
        <v>1500</v>
      </c>
      <c r="BB44" s="183">
        <f t="shared" si="49"/>
        <v>176.47058823529412</v>
      </c>
      <c r="BC44" s="600"/>
      <c r="BD44" s="11">
        <f t="shared" si="70"/>
        <v>18</v>
      </c>
      <c r="BE44" s="149" t="str">
        <f t="shared" si="71"/>
        <v>Материалы для уроков ОБЖ</v>
      </c>
      <c r="BF44" s="597" t="str">
        <f t="shared" si="72"/>
        <v>шт</v>
      </c>
      <c r="BG44" s="598"/>
      <c r="BH44" s="72"/>
      <c r="BI44" s="72">
        <f>BI16</f>
        <v>33</v>
      </c>
      <c r="BJ44" s="188">
        <f t="shared" si="83"/>
        <v>0</v>
      </c>
      <c r="BK44" s="99">
        <v>1</v>
      </c>
      <c r="BL44" s="452">
        <f t="shared" si="74"/>
        <v>1500</v>
      </c>
      <c r="BM44" s="152">
        <f t="shared" si="50"/>
        <v>0</v>
      </c>
      <c r="BN44" s="600"/>
      <c r="BO44" s="11">
        <v>18</v>
      </c>
      <c r="BP44" s="149" t="s">
        <v>123</v>
      </c>
      <c r="BQ44" s="597" t="s">
        <v>138</v>
      </c>
      <c r="BR44" s="598"/>
      <c r="BS44" s="191"/>
      <c r="BT44" s="194">
        <f t="shared" si="78"/>
        <v>4</v>
      </c>
      <c r="BU44" s="188">
        <f t="shared" si="75"/>
        <v>0</v>
      </c>
      <c r="BV44" s="99">
        <v>1</v>
      </c>
      <c r="BW44" s="452">
        <v>1500</v>
      </c>
      <c r="BX44" s="152">
        <f t="shared" si="76"/>
        <v>0</v>
      </c>
      <c r="BY44" s="600"/>
      <c r="BZ44" s="251">
        <f>E44+P44+AA44+AL44+AW44+BH44+BS44</f>
        <v>26</v>
      </c>
      <c r="CA44" s="308">
        <f>BX44*BT44+BM44*BI44+BB44*AX44+AQ44*AM44+AF44*AB44+U44*Q44+J44*F44</f>
        <v>39000</v>
      </c>
      <c r="CB44" s="348">
        <f>BX44*BT44+BM44*BI44+BB44*AX44+AQ44*AM44+AF44*AB44+U44*Q44+J44*F44</f>
        <v>39000</v>
      </c>
      <c r="CC44" s="270"/>
      <c r="CD44" s="270"/>
      <c r="CE44" s="38"/>
      <c r="CF44" s="38"/>
    </row>
    <row r="45" spans="1:84" ht="17.25" customHeight="1" outlineLevel="2">
      <c r="A45" s="11">
        <f t="shared" si="51"/>
        <v>19</v>
      </c>
      <c r="B45" s="100" t="str">
        <f t="shared" si="52"/>
        <v>Доска маркерная</v>
      </c>
      <c r="C45" s="597"/>
      <c r="D45" s="598"/>
      <c r="E45" s="72"/>
      <c r="F45" s="72">
        <f t="shared" si="77"/>
        <v>50</v>
      </c>
      <c r="G45" s="112">
        <f t="shared" si="79"/>
        <v>0</v>
      </c>
      <c r="H45" s="99">
        <v>1</v>
      </c>
      <c r="I45" s="452">
        <f t="shared" si="54"/>
        <v>2000</v>
      </c>
      <c r="J45" s="102">
        <f t="shared" si="45"/>
        <v>0</v>
      </c>
      <c r="K45" s="600"/>
      <c r="L45" s="11">
        <f t="shared" si="55"/>
        <v>19</v>
      </c>
      <c r="M45" s="129" t="str">
        <f t="shared" si="56"/>
        <v>Доска маркерная</v>
      </c>
      <c r="N45" s="675"/>
      <c r="O45" s="676"/>
      <c r="P45" s="73"/>
      <c r="Q45" s="69"/>
      <c r="R45" s="71"/>
      <c r="S45" s="67"/>
      <c r="T45" s="460">
        <f t="shared" si="57"/>
        <v>2000</v>
      </c>
      <c r="U45" s="131">
        <f t="shared" si="46"/>
        <v>0</v>
      </c>
      <c r="V45" s="600"/>
      <c r="W45" s="11">
        <f t="shared" si="58"/>
        <v>19</v>
      </c>
      <c r="X45" s="8" t="str">
        <f t="shared" si="59"/>
        <v>Доска маркерная</v>
      </c>
      <c r="Y45" s="675"/>
      <c r="Z45" s="676"/>
      <c r="AA45" s="73">
        <v>9</v>
      </c>
      <c r="AB45" s="69">
        <f>AB16</f>
        <v>160</v>
      </c>
      <c r="AC45" s="71">
        <f t="shared" si="80"/>
        <v>5.6250000000000001E-2</v>
      </c>
      <c r="AD45" s="67">
        <v>1</v>
      </c>
      <c r="AE45" s="460">
        <f t="shared" si="61"/>
        <v>2000</v>
      </c>
      <c r="AF45" s="24">
        <f>IFERROR(AC45*AE45/AD45,0)</f>
        <v>112.5</v>
      </c>
      <c r="AG45" s="600"/>
      <c r="AH45" s="11">
        <f t="shared" si="62"/>
        <v>19</v>
      </c>
      <c r="AI45" s="149" t="str">
        <f t="shared" si="63"/>
        <v>Доска маркерная</v>
      </c>
      <c r="AJ45" s="597"/>
      <c r="AK45" s="598"/>
      <c r="AL45" s="72">
        <v>10</v>
      </c>
      <c r="AM45" s="72">
        <f>AM16</f>
        <v>188</v>
      </c>
      <c r="AN45" s="112">
        <f t="shared" si="81"/>
        <v>5.3191489361702128E-2</v>
      </c>
      <c r="AO45" s="99">
        <v>1</v>
      </c>
      <c r="AP45" s="452">
        <f t="shared" si="65"/>
        <v>2000</v>
      </c>
      <c r="AQ45" s="152">
        <f t="shared" si="48"/>
        <v>106.38297872340425</v>
      </c>
      <c r="AR45" s="600"/>
      <c r="AS45" s="66">
        <f t="shared" si="66"/>
        <v>19</v>
      </c>
      <c r="AT45" s="180" t="str">
        <f t="shared" si="67"/>
        <v>Доска маркерная</v>
      </c>
      <c r="AU45" s="597"/>
      <c r="AV45" s="598"/>
      <c r="AW45" s="72">
        <v>3</v>
      </c>
      <c r="AX45" s="72">
        <f>AX16</f>
        <v>51</v>
      </c>
      <c r="AY45" s="112">
        <f t="shared" si="82"/>
        <v>5.8823529411764705E-2</v>
      </c>
      <c r="AZ45" s="99">
        <v>1</v>
      </c>
      <c r="BA45" s="471">
        <f t="shared" si="69"/>
        <v>2000</v>
      </c>
      <c r="BB45" s="183">
        <f t="shared" si="49"/>
        <v>117.64705882352941</v>
      </c>
      <c r="BC45" s="600"/>
      <c r="BD45" s="11">
        <f t="shared" si="70"/>
        <v>19</v>
      </c>
      <c r="BE45" s="149" t="str">
        <f t="shared" si="71"/>
        <v>Доска маркерная</v>
      </c>
      <c r="BF45" s="597" t="str">
        <f t="shared" si="72"/>
        <v>шт</v>
      </c>
      <c r="BG45" s="598"/>
      <c r="BH45" s="72"/>
      <c r="BI45" s="72">
        <f>BI16</f>
        <v>33</v>
      </c>
      <c r="BJ45" s="188">
        <f>BH45/BI45</f>
        <v>0</v>
      </c>
      <c r="BK45" s="99">
        <v>1</v>
      </c>
      <c r="BL45" s="452">
        <f t="shared" si="74"/>
        <v>2000</v>
      </c>
      <c r="BM45" s="152">
        <f t="shared" si="50"/>
        <v>0</v>
      </c>
      <c r="BN45" s="600"/>
      <c r="BO45" s="11">
        <v>19</v>
      </c>
      <c r="BP45" s="149" t="s">
        <v>212</v>
      </c>
      <c r="BQ45" s="597" t="s">
        <v>138</v>
      </c>
      <c r="BR45" s="598"/>
      <c r="BS45" s="193"/>
      <c r="BT45" s="194">
        <f t="shared" si="78"/>
        <v>4</v>
      </c>
      <c r="BU45" s="188">
        <f t="shared" si="75"/>
        <v>0</v>
      </c>
      <c r="BV45" s="99">
        <v>1</v>
      </c>
      <c r="BW45" s="452">
        <v>2000</v>
      </c>
      <c r="BX45" s="152">
        <f t="shared" si="76"/>
        <v>0</v>
      </c>
      <c r="BY45" s="600"/>
      <c r="BZ45" s="251">
        <f>E45+P45+AA45+AL45+AW45+BH45+BS45</f>
        <v>22</v>
      </c>
      <c r="CA45" s="308">
        <f>BX45*BT45+BM45*BI45+BB45*AX45+AQ45*AM45+AF45*AB45+U45*Q45+J45*F45</f>
        <v>44000</v>
      </c>
      <c r="CB45" s="348">
        <f>BX45*BT45+BM45*BI45+BB45*AX45+AQ45*AM45+AF45*AB45+U45*Q45+J45*F45</f>
        <v>44000</v>
      </c>
      <c r="CC45" s="270"/>
      <c r="CD45" s="270"/>
      <c r="CE45" s="38"/>
      <c r="CF45" s="38"/>
    </row>
    <row r="46" spans="1:84" ht="14.25" customHeight="1" outlineLevel="2">
      <c r="A46" s="11">
        <f t="shared" si="51"/>
        <v>20</v>
      </c>
      <c r="B46" s="100" t="str">
        <f t="shared" si="52"/>
        <v>Мел</v>
      </c>
      <c r="C46" s="597"/>
      <c r="D46" s="598"/>
      <c r="E46" s="72"/>
      <c r="F46" s="72">
        <f t="shared" si="77"/>
        <v>50</v>
      </c>
      <c r="G46" s="112">
        <f t="shared" si="79"/>
        <v>0</v>
      </c>
      <c r="H46" s="99">
        <v>1</v>
      </c>
      <c r="I46" s="452">
        <f t="shared" si="54"/>
        <v>500</v>
      </c>
      <c r="J46" s="102">
        <f t="shared" si="45"/>
        <v>0</v>
      </c>
      <c r="K46" s="600"/>
      <c r="L46" s="11">
        <f t="shared" si="55"/>
        <v>20</v>
      </c>
      <c r="M46" s="129" t="str">
        <f t="shared" si="56"/>
        <v>Мел</v>
      </c>
      <c r="N46" s="675"/>
      <c r="O46" s="676"/>
      <c r="P46" s="73"/>
      <c r="Q46" s="69"/>
      <c r="R46" s="71"/>
      <c r="S46" s="67"/>
      <c r="T46" s="460">
        <f t="shared" si="57"/>
        <v>500</v>
      </c>
      <c r="U46" s="131">
        <f t="shared" si="46"/>
        <v>0</v>
      </c>
      <c r="V46" s="600"/>
      <c r="W46" s="11">
        <f t="shared" si="58"/>
        <v>20</v>
      </c>
      <c r="X46" s="8" t="str">
        <f t="shared" si="59"/>
        <v>Мел</v>
      </c>
      <c r="Y46" s="675"/>
      <c r="Z46" s="676"/>
      <c r="AA46" s="73">
        <v>18</v>
      </c>
      <c r="AB46" s="69">
        <f>AB16</f>
        <v>160</v>
      </c>
      <c r="AC46" s="71">
        <f t="shared" si="80"/>
        <v>0.1125</v>
      </c>
      <c r="AD46" s="67">
        <v>1</v>
      </c>
      <c r="AE46" s="460">
        <f t="shared" si="61"/>
        <v>500</v>
      </c>
      <c r="AF46" s="24">
        <f t="shared" si="47"/>
        <v>56.25</v>
      </c>
      <c r="AG46" s="600"/>
      <c r="AH46" s="11">
        <f t="shared" si="62"/>
        <v>20</v>
      </c>
      <c r="AI46" s="149" t="str">
        <f t="shared" si="63"/>
        <v>Мел</v>
      </c>
      <c r="AJ46" s="597"/>
      <c r="AK46" s="598"/>
      <c r="AL46" s="72">
        <v>20</v>
      </c>
      <c r="AM46" s="72">
        <f>AM16</f>
        <v>188</v>
      </c>
      <c r="AN46" s="112">
        <f t="shared" si="81"/>
        <v>0.10638297872340426</v>
      </c>
      <c r="AO46" s="99">
        <v>1</v>
      </c>
      <c r="AP46" s="452">
        <f t="shared" si="65"/>
        <v>500</v>
      </c>
      <c r="AQ46" s="152">
        <f t="shared" si="48"/>
        <v>53.191489361702125</v>
      </c>
      <c r="AR46" s="600"/>
      <c r="AS46" s="66">
        <f t="shared" si="66"/>
        <v>20</v>
      </c>
      <c r="AT46" s="180" t="str">
        <f t="shared" si="67"/>
        <v>Мел</v>
      </c>
      <c r="AU46" s="597"/>
      <c r="AV46" s="598"/>
      <c r="AW46" s="72">
        <v>6</v>
      </c>
      <c r="AX46" s="72">
        <f>AX16</f>
        <v>51</v>
      </c>
      <c r="AY46" s="112">
        <f t="shared" si="82"/>
        <v>0.11764705882352941</v>
      </c>
      <c r="AZ46" s="99">
        <v>1</v>
      </c>
      <c r="BA46" s="471">
        <f t="shared" si="69"/>
        <v>500</v>
      </c>
      <c r="BB46" s="183">
        <f t="shared" si="49"/>
        <v>58.823529411764703</v>
      </c>
      <c r="BC46" s="600"/>
      <c r="BD46" s="11">
        <f t="shared" si="70"/>
        <v>20</v>
      </c>
      <c r="BE46" s="149" t="str">
        <f t="shared" si="71"/>
        <v>Мел</v>
      </c>
      <c r="BF46" s="597" t="str">
        <f t="shared" si="72"/>
        <v>упаковка</v>
      </c>
      <c r="BG46" s="598"/>
      <c r="BH46" s="72"/>
      <c r="BI46" s="72">
        <f>BI16</f>
        <v>33</v>
      </c>
      <c r="BJ46" s="188">
        <f t="shared" si="83"/>
        <v>0</v>
      </c>
      <c r="BK46" s="99">
        <v>1</v>
      </c>
      <c r="BL46" s="452">
        <f t="shared" si="74"/>
        <v>500</v>
      </c>
      <c r="BM46" s="152">
        <f t="shared" si="50"/>
        <v>0</v>
      </c>
      <c r="BN46" s="600"/>
      <c r="BO46" s="11">
        <v>20</v>
      </c>
      <c r="BP46" s="190" t="s">
        <v>213</v>
      </c>
      <c r="BQ46" s="597" t="s">
        <v>214</v>
      </c>
      <c r="BR46" s="598"/>
      <c r="BS46" s="191"/>
      <c r="BT46" s="194">
        <f t="shared" si="78"/>
        <v>4</v>
      </c>
      <c r="BU46" s="188">
        <f t="shared" si="75"/>
        <v>0</v>
      </c>
      <c r="BV46" s="99">
        <v>1</v>
      </c>
      <c r="BW46" s="475">
        <v>500</v>
      </c>
      <c r="BX46" s="152">
        <f t="shared" si="76"/>
        <v>0</v>
      </c>
      <c r="BY46" s="600"/>
      <c r="BZ46" s="251">
        <f>E46+P46+AA46+AL46+AW46+BH46+BS46</f>
        <v>44</v>
      </c>
      <c r="CA46" s="308">
        <f>BX46*BT46+BM46*BI46+BB46*AX46+AQ46*AM46+AF46*AB46+U46*Q46+J46*F46</f>
        <v>22000</v>
      </c>
      <c r="CB46" s="348">
        <f>BX46*BT46+BM46*BI46+BB46*AX46+AQ46*AM46+AF46*AB46+U46*Q46+J46*F46</f>
        <v>22000</v>
      </c>
      <c r="CC46" s="270"/>
      <c r="CD46" s="270"/>
      <c r="CE46" s="38"/>
      <c r="CF46" s="38"/>
    </row>
    <row r="47" spans="1:84" ht="20.25" hidden="1" customHeight="1" outlineLevel="2">
      <c r="A47" s="11">
        <f t="shared" si="51"/>
        <v>21</v>
      </c>
      <c r="B47" s="100">
        <f t="shared" si="52"/>
        <v>0</v>
      </c>
      <c r="C47" s="597"/>
      <c r="D47" s="598"/>
      <c r="E47" s="72"/>
      <c r="F47" s="72">
        <f t="shared" si="77"/>
        <v>50</v>
      </c>
      <c r="G47" s="112">
        <f t="shared" si="79"/>
        <v>0</v>
      </c>
      <c r="H47" s="99">
        <v>1</v>
      </c>
      <c r="I47" s="452">
        <f t="shared" si="54"/>
        <v>0</v>
      </c>
      <c r="J47" s="102">
        <f t="shared" si="45"/>
        <v>0</v>
      </c>
      <c r="K47" s="600"/>
      <c r="L47" s="11">
        <f t="shared" si="55"/>
        <v>21</v>
      </c>
      <c r="M47" s="129">
        <f t="shared" si="56"/>
        <v>0</v>
      </c>
      <c r="N47" s="675"/>
      <c r="O47" s="676"/>
      <c r="P47" s="73"/>
      <c r="Q47" s="69"/>
      <c r="R47" s="71"/>
      <c r="S47" s="67"/>
      <c r="T47" s="460">
        <f t="shared" si="57"/>
        <v>0</v>
      </c>
      <c r="U47" s="131">
        <f t="shared" si="46"/>
        <v>0</v>
      </c>
      <c r="V47" s="600"/>
      <c r="W47" s="11">
        <f t="shared" si="58"/>
        <v>21</v>
      </c>
      <c r="X47" s="8">
        <f t="shared" si="59"/>
        <v>0</v>
      </c>
      <c r="Y47" s="675"/>
      <c r="Z47" s="676"/>
      <c r="AA47" s="73"/>
      <c r="AB47" s="69">
        <f>AB16</f>
        <v>160</v>
      </c>
      <c r="AC47" s="71">
        <f t="shared" si="80"/>
        <v>0</v>
      </c>
      <c r="AD47" s="67">
        <v>1</v>
      </c>
      <c r="AE47" s="460">
        <f t="shared" si="61"/>
        <v>0</v>
      </c>
      <c r="AF47" s="24">
        <f t="shared" si="47"/>
        <v>0</v>
      </c>
      <c r="AG47" s="600"/>
      <c r="AH47" s="11">
        <f t="shared" si="62"/>
        <v>21</v>
      </c>
      <c r="AI47" s="149">
        <f t="shared" si="63"/>
        <v>0</v>
      </c>
      <c r="AJ47" s="597"/>
      <c r="AK47" s="598"/>
      <c r="AL47" s="72"/>
      <c r="AM47" s="72">
        <f>AM16</f>
        <v>188</v>
      </c>
      <c r="AN47" s="112">
        <f t="shared" si="81"/>
        <v>0</v>
      </c>
      <c r="AO47" s="99">
        <v>1</v>
      </c>
      <c r="AP47" s="452">
        <f t="shared" si="65"/>
        <v>0</v>
      </c>
      <c r="AQ47" s="152">
        <f t="shared" si="48"/>
        <v>0</v>
      </c>
      <c r="AR47" s="600"/>
      <c r="AS47" s="66">
        <f t="shared" si="66"/>
        <v>21</v>
      </c>
      <c r="AT47" s="180">
        <f t="shared" si="67"/>
        <v>0</v>
      </c>
      <c r="AU47" s="597"/>
      <c r="AV47" s="598"/>
      <c r="AW47" s="72"/>
      <c r="AX47" s="72">
        <f>AX16</f>
        <v>51</v>
      </c>
      <c r="AY47" s="112">
        <f t="shared" si="82"/>
        <v>0</v>
      </c>
      <c r="AZ47" s="99">
        <v>1</v>
      </c>
      <c r="BA47" s="471">
        <f t="shared" si="69"/>
        <v>0</v>
      </c>
      <c r="BB47" s="183">
        <f t="shared" si="49"/>
        <v>0</v>
      </c>
      <c r="BC47" s="600"/>
      <c r="BD47" s="11">
        <f t="shared" si="70"/>
        <v>21</v>
      </c>
      <c r="BE47" s="149">
        <f t="shared" si="71"/>
        <v>0</v>
      </c>
      <c r="BF47" s="597">
        <f t="shared" si="72"/>
        <v>0</v>
      </c>
      <c r="BG47" s="598"/>
      <c r="BH47" s="72"/>
      <c r="BI47" s="72">
        <f>BI16</f>
        <v>33</v>
      </c>
      <c r="BJ47" s="188">
        <f t="shared" si="83"/>
        <v>0</v>
      </c>
      <c r="BK47" s="99">
        <v>1</v>
      </c>
      <c r="BL47" s="452">
        <f t="shared" si="74"/>
        <v>0</v>
      </c>
      <c r="BM47" s="152">
        <f t="shared" si="50"/>
        <v>0</v>
      </c>
      <c r="BN47" s="600"/>
      <c r="BO47" s="11">
        <v>21</v>
      </c>
      <c r="BP47" s="190"/>
      <c r="BQ47" s="597"/>
      <c r="BR47" s="598"/>
      <c r="BS47" s="113"/>
      <c r="BT47" s="194">
        <f t="shared" si="78"/>
        <v>4</v>
      </c>
      <c r="BU47" s="188">
        <f t="shared" si="75"/>
        <v>0</v>
      </c>
      <c r="BV47" s="99"/>
      <c r="BW47" s="475"/>
      <c r="BX47" s="152">
        <f t="shared" si="76"/>
        <v>0</v>
      </c>
      <c r="BY47" s="600"/>
      <c r="BZ47" s="251">
        <f>E47+P47+AA47+AL47+AW47+BH47+BS47</f>
        <v>0</v>
      </c>
      <c r="CA47" s="308">
        <f>BX47*BT47+BM47*BI47+BB47*AX47+AQ47*AM47+AF47*AB47+U47*Q47+J47*F47</f>
        <v>0</v>
      </c>
      <c r="CB47" s="348">
        <f>BX47*BT47+BM47*BI47+BB47*AX47+AQ47*AM47+AF47*AB47+U47*Q47+J47*F47</f>
        <v>0</v>
      </c>
      <c r="CC47" s="270"/>
      <c r="CD47" s="270"/>
      <c r="CE47" s="38"/>
      <c r="CF47" s="38"/>
    </row>
    <row r="48" spans="1:84" ht="15.75" hidden="1" customHeight="1" outlineLevel="2">
      <c r="A48" s="11">
        <f t="shared" si="51"/>
        <v>22</v>
      </c>
      <c r="B48" s="100">
        <f t="shared" si="52"/>
        <v>0</v>
      </c>
      <c r="C48" s="597"/>
      <c r="D48" s="598"/>
      <c r="E48" s="72"/>
      <c r="F48" s="72">
        <f t="shared" si="77"/>
        <v>50</v>
      </c>
      <c r="G48" s="112">
        <f t="shared" si="79"/>
        <v>0</v>
      </c>
      <c r="H48" s="99">
        <v>1</v>
      </c>
      <c r="I48" s="452">
        <f t="shared" si="54"/>
        <v>0</v>
      </c>
      <c r="J48" s="102">
        <f t="shared" si="45"/>
        <v>0</v>
      </c>
      <c r="K48" s="600"/>
      <c r="L48" s="11">
        <f t="shared" si="55"/>
        <v>22</v>
      </c>
      <c r="M48" s="129">
        <f t="shared" si="56"/>
        <v>0</v>
      </c>
      <c r="N48" s="675"/>
      <c r="O48" s="676"/>
      <c r="P48" s="73"/>
      <c r="Q48" s="69"/>
      <c r="R48" s="71"/>
      <c r="S48" s="67"/>
      <c r="T48" s="460">
        <f t="shared" si="57"/>
        <v>0</v>
      </c>
      <c r="U48" s="131">
        <f t="shared" si="46"/>
        <v>0</v>
      </c>
      <c r="V48" s="600"/>
      <c r="W48" s="11">
        <f t="shared" si="58"/>
        <v>22</v>
      </c>
      <c r="X48" s="8">
        <f t="shared" si="59"/>
        <v>0</v>
      </c>
      <c r="Y48" s="675"/>
      <c r="Z48" s="676"/>
      <c r="AA48" s="73"/>
      <c r="AB48" s="69">
        <f>AB16</f>
        <v>160</v>
      </c>
      <c r="AC48" s="71">
        <f t="shared" si="80"/>
        <v>0</v>
      </c>
      <c r="AD48" s="67">
        <v>1</v>
      </c>
      <c r="AE48" s="460">
        <f t="shared" si="61"/>
        <v>0</v>
      </c>
      <c r="AF48" s="24">
        <f t="shared" si="47"/>
        <v>0</v>
      </c>
      <c r="AG48" s="600"/>
      <c r="AH48" s="11">
        <f t="shared" si="62"/>
        <v>22</v>
      </c>
      <c r="AI48" s="149">
        <f t="shared" si="63"/>
        <v>0</v>
      </c>
      <c r="AJ48" s="597"/>
      <c r="AK48" s="598"/>
      <c r="AL48" s="72"/>
      <c r="AM48" s="72">
        <f>AM16</f>
        <v>188</v>
      </c>
      <c r="AN48" s="112">
        <f t="shared" si="81"/>
        <v>0</v>
      </c>
      <c r="AO48" s="99">
        <v>1</v>
      </c>
      <c r="AP48" s="452">
        <f t="shared" si="65"/>
        <v>0</v>
      </c>
      <c r="AQ48" s="152">
        <f t="shared" si="48"/>
        <v>0</v>
      </c>
      <c r="AR48" s="600"/>
      <c r="AS48" s="66">
        <f t="shared" si="66"/>
        <v>22</v>
      </c>
      <c r="AT48" s="180">
        <f t="shared" si="67"/>
        <v>0</v>
      </c>
      <c r="AU48" s="597"/>
      <c r="AV48" s="598"/>
      <c r="AW48" s="72"/>
      <c r="AX48" s="72">
        <f>AX16</f>
        <v>51</v>
      </c>
      <c r="AY48" s="112">
        <f t="shared" si="82"/>
        <v>0</v>
      </c>
      <c r="AZ48" s="99">
        <v>1</v>
      </c>
      <c r="BA48" s="471">
        <f t="shared" si="69"/>
        <v>0</v>
      </c>
      <c r="BB48" s="183">
        <f t="shared" si="49"/>
        <v>0</v>
      </c>
      <c r="BC48" s="600"/>
      <c r="BD48" s="11">
        <f t="shared" si="70"/>
        <v>22</v>
      </c>
      <c r="BE48" s="149">
        <f t="shared" si="71"/>
        <v>0</v>
      </c>
      <c r="BF48" s="597">
        <f t="shared" si="72"/>
        <v>0</v>
      </c>
      <c r="BG48" s="598"/>
      <c r="BH48" s="72"/>
      <c r="BI48" s="72">
        <f>BI16</f>
        <v>33</v>
      </c>
      <c r="BJ48" s="188">
        <f t="shared" si="83"/>
        <v>0</v>
      </c>
      <c r="BK48" s="99">
        <v>1</v>
      </c>
      <c r="BL48" s="452">
        <f t="shared" si="74"/>
        <v>0</v>
      </c>
      <c r="BM48" s="152">
        <f t="shared" si="50"/>
        <v>0</v>
      </c>
      <c r="BN48" s="600"/>
      <c r="BO48" s="11">
        <v>22</v>
      </c>
      <c r="BP48" s="190"/>
      <c r="BQ48" s="597"/>
      <c r="BR48" s="598"/>
      <c r="BS48" s="113"/>
      <c r="BT48" s="194">
        <f t="shared" si="78"/>
        <v>4</v>
      </c>
      <c r="BU48" s="188">
        <f t="shared" si="75"/>
        <v>0</v>
      </c>
      <c r="BV48" s="99"/>
      <c r="BW48" s="475"/>
      <c r="BX48" s="152">
        <f t="shared" si="76"/>
        <v>0</v>
      </c>
      <c r="BY48" s="600"/>
      <c r="BZ48" s="251">
        <f>E48+P48+AA48+AL48+AW48+BH48+BS48</f>
        <v>0</v>
      </c>
      <c r="CA48" s="308">
        <f>BX48*BT48+BM48*BI48+BB48*AX48+AQ48*AM48+AF48*AB48+U48*Q48+J48*F48</f>
        <v>0</v>
      </c>
      <c r="CB48" s="348">
        <f>BX48*BT48+BM48*BI48+BB48*AX48+AQ48*AM48+AF48*AB48+U48*Q48+J48*F48</f>
        <v>0</v>
      </c>
      <c r="CC48" s="270"/>
      <c r="CD48" s="270"/>
      <c r="CE48" s="38"/>
      <c r="CF48" s="38"/>
    </row>
    <row r="49" spans="1:84" ht="15.75" hidden="1" customHeight="1" outlineLevel="2">
      <c r="A49" s="11">
        <f t="shared" si="51"/>
        <v>23</v>
      </c>
      <c r="B49" s="100">
        <f t="shared" si="52"/>
        <v>0</v>
      </c>
      <c r="C49" s="597"/>
      <c r="D49" s="598"/>
      <c r="E49" s="72"/>
      <c r="F49" s="72">
        <f t="shared" si="77"/>
        <v>50</v>
      </c>
      <c r="G49" s="112">
        <f t="shared" si="79"/>
        <v>0</v>
      </c>
      <c r="H49" s="99">
        <v>1</v>
      </c>
      <c r="I49" s="452">
        <f t="shared" si="54"/>
        <v>0</v>
      </c>
      <c r="J49" s="102">
        <f t="shared" si="45"/>
        <v>0</v>
      </c>
      <c r="K49" s="600"/>
      <c r="L49" s="11">
        <f t="shared" si="55"/>
        <v>23</v>
      </c>
      <c r="M49" s="129">
        <f t="shared" si="56"/>
        <v>0</v>
      </c>
      <c r="N49" s="675"/>
      <c r="O49" s="676"/>
      <c r="P49" s="73"/>
      <c r="Q49" s="69"/>
      <c r="R49" s="71"/>
      <c r="S49" s="67"/>
      <c r="T49" s="460">
        <f t="shared" si="57"/>
        <v>0</v>
      </c>
      <c r="U49" s="131">
        <f t="shared" si="46"/>
        <v>0</v>
      </c>
      <c r="V49" s="600"/>
      <c r="W49" s="11">
        <f t="shared" si="58"/>
        <v>23</v>
      </c>
      <c r="X49" s="8">
        <f t="shared" si="59"/>
        <v>0</v>
      </c>
      <c r="Y49" s="675"/>
      <c r="Z49" s="676"/>
      <c r="AA49" s="73"/>
      <c r="AB49" s="69">
        <f>AB16</f>
        <v>160</v>
      </c>
      <c r="AC49" s="71">
        <f t="shared" si="80"/>
        <v>0</v>
      </c>
      <c r="AD49" s="67">
        <v>1</v>
      </c>
      <c r="AE49" s="460">
        <f t="shared" si="61"/>
        <v>0</v>
      </c>
      <c r="AF49" s="24">
        <f t="shared" si="47"/>
        <v>0</v>
      </c>
      <c r="AG49" s="600"/>
      <c r="AH49" s="11">
        <f t="shared" si="62"/>
        <v>23</v>
      </c>
      <c r="AI49" s="149">
        <f t="shared" si="63"/>
        <v>0</v>
      </c>
      <c r="AJ49" s="597"/>
      <c r="AK49" s="598"/>
      <c r="AL49" s="72"/>
      <c r="AM49" s="72">
        <f>AM16</f>
        <v>188</v>
      </c>
      <c r="AN49" s="112">
        <f t="shared" si="81"/>
        <v>0</v>
      </c>
      <c r="AO49" s="99">
        <v>1</v>
      </c>
      <c r="AP49" s="452">
        <f t="shared" si="65"/>
        <v>0</v>
      </c>
      <c r="AQ49" s="152">
        <f t="shared" si="48"/>
        <v>0</v>
      </c>
      <c r="AR49" s="600"/>
      <c r="AS49" s="66">
        <f t="shared" si="66"/>
        <v>23</v>
      </c>
      <c r="AT49" s="180">
        <f t="shared" si="67"/>
        <v>0</v>
      </c>
      <c r="AU49" s="597"/>
      <c r="AV49" s="598"/>
      <c r="AW49" s="72"/>
      <c r="AX49" s="72">
        <f>AX16</f>
        <v>51</v>
      </c>
      <c r="AY49" s="112">
        <f t="shared" si="82"/>
        <v>0</v>
      </c>
      <c r="AZ49" s="99">
        <v>1</v>
      </c>
      <c r="BA49" s="471">
        <f t="shared" si="69"/>
        <v>0</v>
      </c>
      <c r="BB49" s="183">
        <f t="shared" si="49"/>
        <v>0</v>
      </c>
      <c r="BC49" s="600"/>
      <c r="BD49" s="11">
        <f t="shared" si="70"/>
        <v>23</v>
      </c>
      <c r="BE49" s="149">
        <f t="shared" si="71"/>
        <v>0</v>
      </c>
      <c r="BF49" s="597">
        <f t="shared" si="72"/>
        <v>0</v>
      </c>
      <c r="BG49" s="598"/>
      <c r="BH49" s="72"/>
      <c r="BI49" s="72">
        <f>BI16</f>
        <v>33</v>
      </c>
      <c r="BJ49" s="188">
        <f t="shared" si="83"/>
        <v>0</v>
      </c>
      <c r="BK49" s="99">
        <v>1</v>
      </c>
      <c r="BL49" s="452">
        <f t="shared" si="74"/>
        <v>0</v>
      </c>
      <c r="BM49" s="152">
        <f t="shared" si="50"/>
        <v>0</v>
      </c>
      <c r="BN49" s="600"/>
      <c r="BO49" s="11">
        <v>23</v>
      </c>
      <c r="BP49" s="149"/>
      <c r="BQ49" s="597"/>
      <c r="BR49" s="598"/>
      <c r="BS49" s="72"/>
      <c r="BT49" s="194">
        <f t="shared" si="78"/>
        <v>4</v>
      </c>
      <c r="BU49" s="188">
        <f t="shared" si="75"/>
        <v>0</v>
      </c>
      <c r="BV49" s="99">
        <v>1</v>
      </c>
      <c r="BW49" s="452"/>
      <c r="BX49" s="152">
        <f t="shared" si="76"/>
        <v>0</v>
      </c>
      <c r="BY49" s="600"/>
      <c r="BZ49" s="251">
        <f>E49+P49+AA49+AL49+AW49+BH49+BS49</f>
        <v>0</v>
      </c>
      <c r="CA49" s="308">
        <f>BX49*BT49+BM49*BI49+BB49*AX49+AQ49*AM49+AF49*AB49+U49*Q49+J49*F49</f>
        <v>0</v>
      </c>
      <c r="CB49" s="348">
        <f>BX49*BT49+BM49*BI49+BB49*AX49+AQ49*AM49+AF49*AB49+U49*Q49+J49*F49</f>
        <v>0</v>
      </c>
      <c r="CC49" s="270"/>
      <c r="CD49" s="270"/>
      <c r="CE49" s="38"/>
      <c r="CF49" s="38"/>
    </row>
    <row r="50" spans="1:84" ht="15.75" hidden="1" customHeight="1" outlineLevel="2">
      <c r="A50" s="11">
        <f t="shared" si="51"/>
        <v>24</v>
      </c>
      <c r="B50" s="100">
        <f t="shared" si="52"/>
        <v>0</v>
      </c>
      <c r="C50" s="597"/>
      <c r="D50" s="598"/>
      <c r="E50" s="72"/>
      <c r="F50" s="72">
        <f t="shared" si="77"/>
        <v>50</v>
      </c>
      <c r="G50" s="112">
        <f t="shared" si="79"/>
        <v>0</v>
      </c>
      <c r="H50" s="99">
        <v>1</v>
      </c>
      <c r="I50" s="452">
        <f t="shared" si="54"/>
        <v>0</v>
      </c>
      <c r="J50" s="102">
        <f t="shared" si="45"/>
        <v>0</v>
      </c>
      <c r="K50" s="600"/>
      <c r="L50" s="11">
        <f t="shared" si="55"/>
        <v>24</v>
      </c>
      <c r="M50" s="129">
        <f t="shared" si="56"/>
        <v>0</v>
      </c>
      <c r="N50" s="675"/>
      <c r="O50" s="676"/>
      <c r="P50" s="73"/>
      <c r="Q50" s="69"/>
      <c r="R50" s="71"/>
      <c r="S50" s="67"/>
      <c r="T50" s="460">
        <f t="shared" si="57"/>
        <v>0</v>
      </c>
      <c r="U50" s="131">
        <f t="shared" si="46"/>
        <v>0</v>
      </c>
      <c r="V50" s="600"/>
      <c r="W50" s="11">
        <f t="shared" si="58"/>
        <v>24</v>
      </c>
      <c r="X50" s="8">
        <f t="shared" si="59"/>
        <v>0</v>
      </c>
      <c r="Y50" s="675"/>
      <c r="Z50" s="676"/>
      <c r="AA50" s="73"/>
      <c r="AB50" s="69">
        <f>AB16</f>
        <v>160</v>
      </c>
      <c r="AC50" s="71">
        <f t="shared" si="80"/>
        <v>0</v>
      </c>
      <c r="AD50" s="67">
        <v>1</v>
      </c>
      <c r="AE50" s="460">
        <f t="shared" si="61"/>
        <v>0</v>
      </c>
      <c r="AF50" s="24">
        <f t="shared" si="47"/>
        <v>0</v>
      </c>
      <c r="AG50" s="600"/>
      <c r="AH50" s="11">
        <f t="shared" si="62"/>
        <v>24</v>
      </c>
      <c r="AI50" s="149">
        <f t="shared" si="63"/>
        <v>0</v>
      </c>
      <c r="AJ50" s="597"/>
      <c r="AK50" s="598"/>
      <c r="AL50" s="72"/>
      <c r="AM50" s="72">
        <f>AM16</f>
        <v>188</v>
      </c>
      <c r="AN50" s="112">
        <f t="shared" si="81"/>
        <v>0</v>
      </c>
      <c r="AO50" s="99">
        <v>1</v>
      </c>
      <c r="AP50" s="452">
        <f t="shared" si="65"/>
        <v>0</v>
      </c>
      <c r="AQ50" s="152">
        <f t="shared" si="48"/>
        <v>0</v>
      </c>
      <c r="AR50" s="600"/>
      <c r="AS50" s="66">
        <f t="shared" si="66"/>
        <v>24</v>
      </c>
      <c r="AT50" s="180">
        <f t="shared" si="67"/>
        <v>0</v>
      </c>
      <c r="AU50" s="597"/>
      <c r="AV50" s="598"/>
      <c r="AW50" s="72"/>
      <c r="AX50" s="72">
        <f>AX16</f>
        <v>51</v>
      </c>
      <c r="AY50" s="112">
        <f t="shared" si="82"/>
        <v>0</v>
      </c>
      <c r="AZ50" s="99">
        <v>1</v>
      </c>
      <c r="BA50" s="471">
        <f t="shared" si="69"/>
        <v>0</v>
      </c>
      <c r="BB50" s="183">
        <f t="shared" si="49"/>
        <v>0</v>
      </c>
      <c r="BC50" s="600"/>
      <c r="BD50" s="11">
        <f t="shared" si="70"/>
        <v>24</v>
      </c>
      <c r="BE50" s="149">
        <f t="shared" si="71"/>
        <v>0</v>
      </c>
      <c r="BF50" s="597">
        <f t="shared" si="72"/>
        <v>0</v>
      </c>
      <c r="BG50" s="598"/>
      <c r="BH50" s="72"/>
      <c r="BI50" s="72">
        <f>BI16</f>
        <v>33</v>
      </c>
      <c r="BJ50" s="188">
        <f t="shared" si="83"/>
        <v>0</v>
      </c>
      <c r="BK50" s="99">
        <v>1</v>
      </c>
      <c r="BL50" s="452">
        <f t="shared" si="74"/>
        <v>0</v>
      </c>
      <c r="BM50" s="152">
        <f t="shared" si="50"/>
        <v>0</v>
      </c>
      <c r="BN50" s="600"/>
      <c r="BO50" s="11">
        <v>24</v>
      </c>
      <c r="BP50" s="149"/>
      <c r="BQ50" s="597"/>
      <c r="BR50" s="598"/>
      <c r="BS50" s="72"/>
      <c r="BT50" s="194">
        <f t="shared" si="78"/>
        <v>4</v>
      </c>
      <c r="BU50" s="188">
        <f t="shared" si="75"/>
        <v>0</v>
      </c>
      <c r="BV50" s="99">
        <v>1</v>
      </c>
      <c r="BW50" s="452"/>
      <c r="BX50" s="152">
        <f t="shared" si="76"/>
        <v>0</v>
      </c>
      <c r="BY50" s="600"/>
      <c r="BZ50" s="251">
        <f>E50+P50+AA50+AL50+AW50+BH50+BS50</f>
        <v>0</v>
      </c>
      <c r="CA50" s="308">
        <f>BX50*BT50+BM50*BI50+BB50*AX50+AQ50*AM50+AF50*AB50+U50*Q50+J50*F50</f>
        <v>0</v>
      </c>
      <c r="CB50" s="348">
        <f>BX50*BT50+BM50*BI50+BB50*AX50+AQ50*AM50+AF50*AB50+U50*Q50+J50*F50</f>
        <v>0</v>
      </c>
      <c r="CC50" s="270"/>
      <c r="CD50" s="270"/>
      <c r="CE50" s="38"/>
      <c r="CF50" s="38"/>
    </row>
    <row r="51" spans="1:84" ht="15.75" hidden="1" customHeight="1" outlineLevel="2">
      <c r="A51" s="11">
        <f t="shared" si="51"/>
        <v>25</v>
      </c>
      <c r="B51" s="100">
        <f t="shared" si="52"/>
        <v>0</v>
      </c>
      <c r="C51" s="597"/>
      <c r="D51" s="598"/>
      <c r="E51" s="72"/>
      <c r="F51" s="72">
        <f t="shared" si="77"/>
        <v>50</v>
      </c>
      <c r="G51" s="112">
        <f t="shared" si="79"/>
        <v>0</v>
      </c>
      <c r="H51" s="99">
        <v>1</v>
      </c>
      <c r="I51" s="452">
        <f t="shared" si="54"/>
        <v>0</v>
      </c>
      <c r="J51" s="102">
        <f t="shared" si="45"/>
        <v>0</v>
      </c>
      <c r="K51" s="600"/>
      <c r="L51" s="11">
        <f t="shared" si="55"/>
        <v>25</v>
      </c>
      <c r="M51" s="129">
        <f t="shared" si="56"/>
        <v>0</v>
      </c>
      <c r="N51" s="675"/>
      <c r="O51" s="676"/>
      <c r="P51" s="73"/>
      <c r="Q51" s="69"/>
      <c r="R51" s="71"/>
      <c r="S51" s="67"/>
      <c r="T51" s="460">
        <f t="shared" si="57"/>
        <v>0</v>
      </c>
      <c r="U51" s="131">
        <f t="shared" si="46"/>
        <v>0</v>
      </c>
      <c r="V51" s="600"/>
      <c r="W51" s="11">
        <f t="shared" si="58"/>
        <v>25</v>
      </c>
      <c r="X51" s="8">
        <f t="shared" si="59"/>
        <v>0</v>
      </c>
      <c r="Y51" s="675"/>
      <c r="Z51" s="676"/>
      <c r="AA51" s="73"/>
      <c r="AB51" s="69">
        <f>AB16</f>
        <v>160</v>
      </c>
      <c r="AC51" s="71">
        <f t="shared" si="80"/>
        <v>0</v>
      </c>
      <c r="AD51" s="67">
        <v>1</v>
      </c>
      <c r="AE51" s="460">
        <f t="shared" si="61"/>
        <v>0</v>
      </c>
      <c r="AF51" s="24">
        <f t="shared" si="47"/>
        <v>0</v>
      </c>
      <c r="AG51" s="600"/>
      <c r="AH51" s="11">
        <f t="shared" si="62"/>
        <v>25</v>
      </c>
      <c r="AI51" s="149">
        <f t="shared" si="63"/>
        <v>0</v>
      </c>
      <c r="AJ51" s="597"/>
      <c r="AK51" s="598"/>
      <c r="AL51" s="72"/>
      <c r="AM51" s="72">
        <f>AM16</f>
        <v>188</v>
      </c>
      <c r="AN51" s="112">
        <f t="shared" si="81"/>
        <v>0</v>
      </c>
      <c r="AO51" s="99">
        <v>1</v>
      </c>
      <c r="AP51" s="452">
        <f t="shared" si="65"/>
        <v>0</v>
      </c>
      <c r="AQ51" s="152">
        <f t="shared" si="48"/>
        <v>0</v>
      </c>
      <c r="AR51" s="600"/>
      <c r="AS51" s="66">
        <f t="shared" si="66"/>
        <v>25</v>
      </c>
      <c r="AT51" s="180">
        <f t="shared" si="67"/>
        <v>0</v>
      </c>
      <c r="AU51" s="597"/>
      <c r="AV51" s="598"/>
      <c r="AW51" s="72"/>
      <c r="AX51" s="72">
        <f>AX16</f>
        <v>51</v>
      </c>
      <c r="AY51" s="112">
        <f t="shared" si="82"/>
        <v>0</v>
      </c>
      <c r="AZ51" s="99">
        <v>1</v>
      </c>
      <c r="BA51" s="471">
        <f t="shared" si="69"/>
        <v>0</v>
      </c>
      <c r="BB51" s="183">
        <f t="shared" si="49"/>
        <v>0</v>
      </c>
      <c r="BC51" s="600"/>
      <c r="BD51" s="11">
        <f t="shared" si="70"/>
        <v>25</v>
      </c>
      <c r="BE51" s="149">
        <f t="shared" si="71"/>
        <v>0</v>
      </c>
      <c r="BF51" s="597">
        <f t="shared" si="72"/>
        <v>0</v>
      </c>
      <c r="BG51" s="598"/>
      <c r="BH51" s="72"/>
      <c r="BI51" s="72">
        <f>BI16</f>
        <v>33</v>
      </c>
      <c r="BJ51" s="188">
        <f t="shared" si="83"/>
        <v>0</v>
      </c>
      <c r="BK51" s="99">
        <v>1</v>
      </c>
      <c r="BL51" s="452">
        <f t="shared" si="74"/>
        <v>0</v>
      </c>
      <c r="BM51" s="152">
        <f t="shared" si="50"/>
        <v>0</v>
      </c>
      <c r="BN51" s="600"/>
      <c r="BO51" s="11">
        <v>25</v>
      </c>
      <c r="BP51" s="149"/>
      <c r="BQ51" s="597"/>
      <c r="BR51" s="598"/>
      <c r="BS51" s="72"/>
      <c r="BT51" s="194">
        <f t="shared" si="78"/>
        <v>4</v>
      </c>
      <c r="BU51" s="188">
        <f t="shared" si="75"/>
        <v>0</v>
      </c>
      <c r="BV51" s="99">
        <v>1</v>
      </c>
      <c r="BW51" s="452"/>
      <c r="BX51" s="152">
        <f t="shared" si="76"/>
        <v>0</v>
      </c>
      <c r="BY51" s="600"/>
      <c r="BZ51" s="251">
        <f>E51+P51+AA51+AL51+AW51+BH51+BS51</f>
        <v>0</v>
      </c>
      <c r="CA51" s="308">
        <f>BX51*BT51+BM51*BI51+BB51*AX51+AQ51*AM51+AF51*AB51+U51*Q51+J51*F51</f>
        <v>0</v>
      </c>
      <c r="CB51" s="348">
        <f>BX51*BT51+BM51*BI51+BB51*AX51+AQ51*AM51+AF51*AB51+U51*Q51+J51*F51</f>
        <v>0</v>
      </c>
      <c r="CC51" s="270"/>
      <c r="CD51" s="270"/>
      <c r="CE51" s="38"/>
      <c r="CF51" s="38"/>
    </row>
    <row r="52" spans="1:84" ht="15.75" hidden="1" customHeight="1" outlineLevel="2">
      <c r="A52" s="11">
        <f t="shared" si="51"/>
        <v>26</v>
      </c>
      <c r="B52" s="100">
        <f t="shared" si="52"/>
        <v>0</v>
      </c>
      <c r="C52" s="597"/>
      <c r="D52" s="598"/>
      <c r="E52" s="72"/>
      <c r="F52" s="72">
        <f t="shared" si="77"/>
        <v>50</v>
      </c>
      <c r="G52" s="112">
        <f t="shared" si="79"/>
        <v>0</v>
      </c>
      <c r="H52" s="99">
        <v>1</v>
      </c>
      <c r="I52" s="452">
        <f t="shared" si="54"/>
        <v>0</v>
      </c>
      <c r="J52" s="102">
        <f t="shared" si="45"/>
        <v>0</v>
      </c>
      <c r="K52" s="600"/>
      <c r="L52" s="11">
        <f t="shared" si="55"/>
        <v>26</v>
      </c>
      <c r="M52" s="129">
        <f t="shared" si="56"/>
        <v>0</v>
      </c>
      <c r="N52" s="675"/>
      <c r="O52" s="676"/>
      <c r="P52" s="73"/>
      <c r="Q52" s="69"/>
      <c r="R52" s="71"/>
      <c r="S52" s="67"/>
      <c r="T52" s="460">
        <f>AE52</f>
        <v>0</v>
      </c>
      <c r="U52" s="131">
        <f t="shared" si="46"/>
        <v>0</v>
      </c>
      <c r="V52" s="600"/>
      <c r="W52" s="11">
        <f t="shared" si="58"/>
        <v>26</v>
      </c>
      <c r="X52" s="8">
        <f t="shared" si="59"/>
        <v>0</v>
      </c>
      <c r="Y52" s="675"/>
      <c r="Z52" s="676"/>
      <c r="AA52" s="73"/>
      <c r="AB52" s="69">
        <f>AB16</f>
        <v>160</v>
      </c>
      <c r="AC52" s="71">
        <f t="shared" si="80"/>
        <v>0</v>
      </c>
      <c r="AD52" s="67">
        <v>1</v>
      </c>
      <c r="AE52" s="460">
        <f t="shared" si="61"/>
        <v>0</v>
      </c>
      <c r="AF52" s="24">
        <f t="shared" si="47"/>
        <v>0</v>
      </c>
      <c r="AG52" s="600"/>
      <c r="AH52" s="11">
        <f t="shared" si="62"/>
        <v>26</v>
      </c>
      <c r="AI52" s="149">
        <f t="shared" si="63"/>
        <v>0</v>
      </c>
      <c r="AJ52" s="597"/>
      <c r="AK52" s="598"/>
      <c r="AL52" s="72"/>
      <c r="AM52" s="72">
        <f>AM16</f>
        <v>188</v>
      </c>
      <c r="AN52" s="112">
        <f t="shared" si="81"/>
        <v>0</v>
      </c>
      <c r="AO52" s="99">
        <v>1</v>
      </c>
      <c r="AP52" s="452">
        <f t="shared" si="65"/>
        <v>0</v>
      </c>
      <c r="AQ52" s="152">
        <f t="shared" si="48"/>
        <v>0</v>
      </c>
      <c r="AR52" s="600"/>
      <c r="AS52" s="66">
        <f t="shared" si="66"/>
        <v>26</v>
      </c>
      <c r="AT52" s="180">
        <f t="shared" si="67"/>
        <v>0</v>
      </c>
      <c r="AU52" s="670"/>
      <c r="AV52" s="671"/>
      <c r="AW52" s="168"/>
      <c r="AX52" s="168">
        <f>AX16</f>
        <v>51</v>
      </c>
      <c r="AY52" s="169">
        <f t="shared" si="82"/>
        <v>0</v>
      </c>
      <c r="AZ52" s="170">
        <v>1</v>
      </c>
      <c r="BA52" s="471">
        <f t="shared" si="69"/>
        <v>0</v>
      </c>
      <c r="BB52" s="183">
        <f t="shared" si="49"/>
        <v>0</v>
      </c>
      <c r="BC52" s="600"/>
      <c r="BD52" s="11">
        <f t="shared" si="70"/>
        <v>26</v>
      </c>
      <c r="BE52" s="149">
        <f t="shared" si="71"/>
        <v>0</v>
      </c>
      <c r="BF52" s="597">
        <f t="shared" si="72"/>
        <v>0</v>
      </c>
      <c r="BG52" s="598"/>
      <c r="BH52" s="72"/>
      <c r="BI52" s="72">
        <f>BI16</f>
        <v>33</v>
      </c>
      <c r="BJ52" s="188">
        <f t="shared" si="83"/>
        <v>0</v>
      </c>
      <c r="BK52" s="99">
        <v>1</v>
      </c>
      <c r="BL52" s="452">
        <f t="shared" si="74"/>
        <v>0</v>
      </c>
      <c r="BM52" s="152">
        <f t="shared" si="50"/>
        <v>0</v>
      </c>
      <c r="BN52" s="600"/>
      <c r="BO52" s="11">
        <v>26</v>
      </c>
      <c r="BP52" s="149"/>
      <c r="BQ52" s="597"/>
      <c r="BR52" s="598"/>
      <c r="BS52" s="72"/>
      <c r="BT52" s="194">
        <f t="shared" si="78"/>
        <v>4</v>
      </c>
      <c r="BU52" s="188">
        <f t="shared" si="75"/>
        <v>0</v>
      </c>
      <c r="BV52" s="99">
        <v>1</v>
      </c>
      <c r="BW52" s="452"/>
      <c r="BX52" s="152">
        <f t="shared" si="76"/>
        <v>0</v>
      </c>
      <c r="BY52" s="600"/>
      <c r="BZ52" s="251">
        <f>E52+P52+AA52+AL52+AW52+BH52+BS52</f>
        <v>0</v>
      </c>
      <c r="CA52" s="308">
        <f>BX52*BT52+BM52*BI52+BB52*AX52+AQ52*AM52+AF52*AB52+U52*Q52+J52*F52</f>
        <v>0</v>
      </c>
      <c r="CB52" s="348">
        <f>BX52*BT52+BM52*BI52+BB52*AX52+AQ52*AM52+AF52*AB52+U52*Q52+J52*F52</f>
        <v>0</v>
      </c>
      <c r="CC52" s="270"/>
      <c r="CD52" s="270"/>
      <c r="CE52" s="38"/>
      <c r="CF52" s="38"/>
    </row>
    <row r="53" spans="1:84" ht="15" customHeight="1" outlineLevel="2">
      <c r="A53" s="647" t="s">
        <v>39</v>
      </c>
      <c r="B53" s="648"/>
      <c r="C53" s="648"/>
      <c r="D53" s="648"/>
      <c r="E53" s="648"/>
      <c r="F53" s="648"/>
      <c r="G53" s="648"/>
      <c r="H53" s="648"/>
      <c r="I53" s="649"/>
      <c r="J53" s="101">
        <f>SUM(J27:J52)</f>
        <v>240.8</v>
      </c>
      <c r="K53" s="601"/>
      <c r="L53" s="634" t="s">
        <v>39</v>
      </c>
      <c r="M53" s="635"/>
      <c r="N53" s="635"/>
      <c r="O53" s="635"/>
      <c r="P53" s="635"/>
      <c r="Q53" s="635"/>
      <c r="R53" s="635"/>
      <c r="S53" s="635"/>
      <c r="T53" s="636"/>
      <c r="U53" s="130">
        <f>SUM(U27:U52)</f>
        <v>0</v>
      </c>
      <c r="V53" s="601"/>
      <c r="W53" s="678" t="s">
        <v>39</v>
      </c>
      <c r="X53" s="679"/>
      <c r="Y53" s="679"/>
      <c r="Z53" s="679"/>
      <c r="AA53" s="679"/>
      <c r="AB53" s="679"/>
      <c r="AC53" s="679"/>
      <c r="AD53" s="679"/>
      <c r="AE53" s="680"/>
      <c r="AF53" s="17">
        <f>SUM(AF27:AF52)</f>
        <v>598.5</v>
      </c>
      <c r="AG53" s="601"/>
      <c r="AH53" s="655" t="s">
        <v>39</v>
      </c>
      <c r="AI53" s="656"/>
      <c r="AJ53" s="656"/>
      <c r="AK53" s="656"/>
      <c r="AL53" s="656"/>
      <c r="AM53" s="656"/>
      <c r="AN53" s="656"/>
      <c r="AO53" s="656"/>
      <c r="AP53" s="657"/>
      <c r="AQ53" s="151">
        <f>SUM(AQ27:AQ52)</f>
        <v>765.95744680851055</v>
      </c>
      <c r="AR53" s="601"/>
      <c r="AS53" s="665" t="s">
        <v>39</v>
      </c>
      <c r="AT53" s="665"/>
      <c r="AU53" s="665"/>
      <c r="AV53" s="665"/>
      <c r="AW53" s="665"/>
      <c r="AX53" s="665"/>
      <c r="AY53" s="665"/>
      <c r="AZ53" s="665"/>
      <c r="BA53" s="665"/>
      <c r="BB53" s="182">
        <f>SUM(BB27:BB52)</f>
        <v>1043.1372549019607</v>
      </c>
      <c r="BC53" s="601"/>
      <c r="BD53" s="584" t="s">
        <v>39</v>
      </c>
      <c r="BE53" s="584"/>
      <c r="BF53" s="584"/>
      <c r="BG53" s="584"/>
      <c r="BH53" s="584"/>
      <c r="BI53" s="584"/>
      <c r="BJ53" s="584"/>
      <c r="BK53" s="584"/>
      <c r="BL53" s="584"/>
      <c r="BM53" s="151">
        <f>SUM(BM27:BM52)</f>
        <v>0</v>
      </c>
      <c r="BN53" s="685"/>
      <c r="BO53" s="584" t="s">
        <v>39</v>
      </c>
      <c r="BP53" s="584"/>
      <c r="BQ53" s="584"/>
      <c r="BR53" s="584"/>
      <c r="BS53" s="584"/>
      <c r="BT53" s="584"/>
      <c r="BU53" s="584"/>
      <c r="BV53" s="584"/>
      <c r="BW53" s="584"/>
      <c r="BX53" s="151">
        <f>SUM(BX27:BX52)</f>
        <v>0</v>
      </c>
      <c r="BY53" s="601"/>
      <c r="BZ53" s="350">
        <f>BX53*BT46+BM53*BI46+BB53*AX46+AQ53*AM46+AF53*AB46+U53*Q45+J53*F45</f>
        <v>305000</v>
      </c>
      <c r="CA53" s="299">
        <f>SUM(CA27:CA52)</f>
        <v>305000</v>
      </c>
      <c r="CB53" s="299">
        <f>SUM(CB27:CB52)</f>
        <v>305000</v>
      </c>
      <c r="CC53" s="537"/>
      <c r="CD53" s="537"/>
      <c r="CE53" s="538"/>
      <c r="CF53" s="539"/>
    </row>
    <row r="54" spans="1:84" s="38" customFormat="1" outlineLevel="2">
      <c r="A54" s="618"/>
      <c r="B54" s="619"/>
      <c r="C54" s="619"/>
      <c r="D54" s="619"/>
      <c r="E54" s="619"/>
      <c r="F54" s="619"/>
      <c r="G54" s="619"/>
      <c r="H54" s="619"/>
      <c r="I54" s="619"/>
      <c r="J54" s="619"/>
      <c r="K54" s="620"/>
      <c r="L54" s="618"/>
      <c r="M54" s="619"/>
      <c r="N54" s="619"/>
      <c r="O54" s="619"/>
      <c r="P54" s="619"/>
      <c r="Q54" s="619"/>
      <c r="R54" s="619"/>
      <c r="S54" s="619"/>
      <c r="T54" s="619"/>
      <c r="U54" s="619"/>
      <c r="V54" s="620"/>
      <c r="W54" s="585"/>
      <c r="X54" s="586"/>
      <c r="Y54" s="586"/>
      <c r="Z54" s="586"/>
      <c r="AA54" s="586"/>
      <c r="AB54" s="586"/>
      <c r="AC54" s="586"/>
      <c r="AD54" s="586"/>
      <c r="AE54" s="586"/>
      <c r="AF54" s="586"/>
      <c r="AG54" s="587"/>
      <c r="AH54" s="618"/>
      <c r="AI54" s="619"/>
      <c r="AJ54" s="619"/>
      <c r="AK54" s="619"/>
      <c r="AL54" s="619"/>
      <c r="AM54" s="619"/>
      <c r="AN54" s="619"/>
      <c r="AO54" s="619"/>
      <c r="AP54" s="619"/>
      <c r="AQ54" s="619"/>
      <c r="AR54" s="620"/>
      <c r="AS54" s="585"/>
      <c r="AT54" s="586"/>
      <c r="AU54" s="586"/>
      <c r="AV54" s="586"/>
      <c r="AW54" s="586"/>
      <c r="AX54" s="586"/>
      <c r="AY54" s="586"/>
      <c r="AZ54" s="586"/>
      <c r="BA54" s="586"/>
      <c r="BB54" s="586"/>
      <c r="BC54" s="587"/>
      <c r="BD54" s="585"/>
      <c r="BE54" s="586"/>
      <c r="BF54" s="586"/>
      <c r="BG54" s="586"/>
      <c r="BH54" s="586"/>
      <c r="BI54" s="586"/>
      <c r="BJ54" s="586"/>
      <c r="BK54" s="586"/>
      <c r="BL54" s="586"/>
      <c r="BM54" s="586"/>
      <c r="BN54" s="587"/>
      <c r="BO54" s="585"/>
      <c r="BP54" s="586"/>
      <c r="BQ54" s="586"/>
      <c r="BR54" s="586"/>
      <c r="BS54" s="586"/>
      <c r="BT54" s="586"/>
      <c r="BU54" s="586"/>
      <c r="BV54" s="586"/>
      <c r="BW54" s="586"/>
      <c r="BX54" s="586"/>
      <c r="BY54" s="587"/>
      <c r="BZ54" s="343">
        <f>CA53-BZ53</f>
        <v>0</v>
      </c>
      <c r="CA54" s="309"/>
      <c r="CB54" s="280">
        <f>BT166+BS166</f>
        <v>305000</v>
      </c>
      <c r="CC54" s="270"/>
      <c r="CD54" s="270"/>
    </row>
    <row r="55" spans="1:84" s="19" customFormat="1" ht="68.25" customHeight="1">
      <c r="A55" s="18" t="s">
        <v>1</v>
      </c>
      <c r="B55" s="18" t="s">
        <v>3</v>
      </c>
      <c r="C55" s="593"/>
      <c r="D55" s="594"/>
      <c r="E55" s="18" t="s">
        <v>58</v>
      </c>
      <c r="F55" s="18" t="s">
        <v>2</v>
      </c>
      <c r="G55" s="15" t="s">
        <v>53</v>
      </c>
      <c r="H55" s="15" t="s">
        <v>56</v>
      </c>
      <c r="I55" s="15" t="s">
        <v>69</v>
      </c>
      <c r="J55" s="15" t="s">
        <v>5</v>
      </c>
      <c r="K55" s="15" t="s">
        <v>0</v>
      </c>
      <c r="L55" s="18" t="s">
        <v>1</v>
      </c>
      <c r="M55" s="18" t="s">
        <v>3</v>
      </c>
      <c r="N55" s="593"/>
      <c r="O55" s="594"/>
      <c r="P55" s="18" t="s">
        <v>58</v>
      </c>
      <c r="Q55" s="18" t="s">
        <v>2</v>
      </c>
      <c r="R55" s="15" t="s">
        <v>53</v>
      </c>
      <c r="S55" s="15" t="s">
        <v>56</v>
      </c>
      <c r="T55" s="15" t="s">
        <v>69</v>
      </c>
      <c r="U55" s="15" t="s">
        <v>5</v>
      </c>
      <c r="V55" s="15" t="s">
        <v>0</v>
      </c>
      <c r="W55" s="18" t="s">
        <v>1</v>
      </c>
      <c r="X55" s="18" t="s">
        <v>3</v>
      </c>
      <c r="Y55" s="593"/>
      <c r="Z55" s="594"/>
      <c r="AA55" s="18" t="s">
        <v>58</v>
      </c>
      <c r="AB55" s="18" t="s">
        <v>2</v>
      </c>
      <c r="AC55" s="15" t="s">
        <v>53</v>
      </c>
      <c r="AD55" s="15" t="s">
        <v>56</v>
      </c>
      <c r="AE55" s="15" t="s">
        <v>69</v>
      </c>
      <c r="AF55" s="15" t="s">
        <v>5</v>
      </c>
      <c r="AG55" s="15" t="s">
        <v>0</v>
      </c>
      <c r="AH55" s="18" t="s">
        <v>1</v>
      </c>
      <c r="AI55" s="18" t="s">
        <v>3</v>
      </c>
      <c r="AJ55" s="593"/>
      <c r="AK55" s="594"/>
      <c r="AL55" s="18" t="s">
        <v>58</v>
      </c>
      <c r="AM55" s="18" t="s">
        <v>2</v>
      </c>
      <c r="AN55" s="15" t="s">
        <v>53</v>
      </c>
      <c r="AO55" s="15" t="s">
        <v>56</v>
      </c>
      <c r="AP55" s="15" t="s">
        <v>69</v>
      </c>
      <c r="AQ55" s="15" t="s">
        <v>5</v>
      </c>
      <c r="AR55" s="15" t="s">
        <v>0</v>
      </c>
      <c r="AS55" s="18" t="s">
        <v>1</v>
      </c>
      <c r="AT55" s="18" t="s">
        <v>3</v>
      </c>
      <c r="AU55" s="593"/>
      <c r="AV55" s="594"/>
      <c r="AW55" s="18" t="s">
        <v>58</v>
      </c>
      <c r="AX55" s="18" t="s">
        <v>2</v>
      </c>
      <c r="AY55" s="15" t="s">
        <v>53</v>
      </c>
      <c r="AZ55" s="15" t="s">
        <v>56</v>
      </c>
      <c r="BA55" s="15" t="s">
        <v>69</v>
      </c>
      <c r="BB55" s="15" t="s">
        <v>5</v>
      </c>
      <c r="BC55" s="15" t="s">
        <v>0</v>
      </c>
      <c r="BD55" s="18" t="s">
        <v>1</v>
      </c>
      <c r="BE55" s="18" t="s">
        <v>3</v>
      </c>
      <c r="BF55" s="593"/>
      <c r="BG55" s="594"/>
      <c r="BH55" s="18" t="s">
        <v>58</v>
      </c>
      <c r="BI55" s="18" t="s">
        <v>2</v>
      </c>
      <c r="BJ55" s="15" t="s">
        <v>53</v>
      </c>
      <c r="BK55" s="15" t="s">
        <v>56</v>
      </c>
      <c r="BL55" s="15" t="s">
        <v>69</v>
      </c>
      <c r="BM55" s="15" t="s">
        <v>5</v>
      </c>
      <c r="BN55" s="15" t="s">
        <v>0</v>
      </c>
      <c r="BO55" s="18" t="s">
        <v>1</v>
      </c>
      <c r="BP55" s="18" t="s">
        <v>3</v>
      </c>
      <c r="BQ55" s="593"/>
      <c r="BR55" s="594"/>
      <c r="BS55" s="18" t="s">
        <v>58</v>
      </c>
      <c r="BT55" s="18" t="s">
        <v>2</v>
      </c>
      <c r="BU55" s="15" t="s">
        <v>53</v>
      </c>
      <c r="BV55" s="15" t="s">
        <v>56</v>
      </c>
      <c r="BW55" s="15" t="s">
        <v>69</v>
      </c>
      <c r="BX55" s="15" t="s">
        <v>5</v>
      </c>
      <c r="BY55" s="15" t="s">
        <v>0</v>
      </c>
      <c r="BZ55" s="352"/>
      <c r="CA55" s="353"/>
      <c r="CB55" s="349">
        <f>CB54-CB53</f>
        <v>0</v>
      </c>
      <c r="CC55" s="540"/>
      <c r="CD55" s="540"/>
      <c r="CE55" s="49"/>
      <c r="CF55" s="49"/>
    </row>
    <row r="56" spans="1:84">
      <c r="A56" s="15">
        <v>1</v>
      </c>
      <c r="B56" s="15">
        <v>2</v>
      </c>
      <c r="C56" s="595"/>
      <c r="D56" s="596"/>
      <c r="E56" s="15">
        <v>3</v>
      </c>
      <c r="F56" s="15">
        <v>4</v>
      </c>
      <c r="G56" s="15" t="s">
        <v>74</v>
      </c>
      <c r="H56" s="15">
        <v>6</v>
      </c>
      <c r="I56" s="15">
        <v>7</v>
      </c>
      <c r="J56" s="15" t="s">
        <v>55</v>
      </c>
      <c r="K56" s="15">
        <v>9</v>
      </c>
      <c r="L56" s="15">
        <v>1</v>
      </c>
      <c r="M56" s="15">
        <v>2</v>
      </c>
      <c r="N56" s="595"/>
      <c r="O56" s="596"/>
      <c r="P56" s="15">
        <v>3</v>
      </c>
      <c r="Q56" s="15">
        <v>4</v>
      </c>
      <c r="R56" s="15" t="s">
        <v>74</v>
      </c>
      <c r="S56" s="15">
        <v>6</v>
      </c>
      <c r="T56" s="15">
        <v>7</v>
      </c>
      <c r="U56" s="15" t="s">
        <v>55</v>
      </c>
      <c r="V56" s="15">
        <v>9</v>
      </c>
      <c r="W56" s="15">
        <v>1</v>
      </c>
      <c r="X56" s="15">
        <v>2</v>
      </c>
      <c r="Y56" s="595"/>
      <c r="Z56" s="596"/>
      <c r="AA56" s="15">
        <v>3</v>
      </c>
      <c r="AB56" s="15">
        <v>4</v>
      </c>
      <c r="AC56" s="15" t="s">
        <v>74</v>
      </c>
      <c r="AD56" s="15">
        <v>6</v>
      </c>
      <c r="AE56" s="15">
        <v>7</v>
      </c>
      <c r="AF56" s="15" t="s">
        <v>55</v>
      </c>
      <c r="AG56" s="15">
        <v>9</v>
      </c>
      <c r="AH56" s="15">
        <v>1</v>
      </c>
      <c r="AI56" s="15">
        <v>2</v>
      </c>
      <c r="AJ56" s="595"/>
      <c r="AK56" s="596"/>
      <c r="AL56" s="15">
        <v>3</v>
      </c>
      <c r="AM56" s="15">
        <v>4</v>
      </c>
      <c r="AN56" s="15" t="s">
        <v>74</v>
      </c>
      <c r="AO56" s="15">
        <v>6</v>
      </c>
      <c r="AP56" s="15">
        <v>7</v>
      </c>
      <c r="AQ56" s="15" t="s">
        <v>55</v>
      </c>
      <c r="AR56" s="15">
        <v>9</v>
      </c>
      <c r="AS56" s="15">
        <v>1</v>
      </c>
      <c r="AT56" s="15">
        <v>2</v>
      </c>
      <c r="AU56" s="595"/>
      <c r="AV56" s="596"/>
      <c r="AW56" s="15">
        <v>3</v>
      </c>
      <c r="AX56" s="15">
        <v>4</v>
      </c>
      <c r="AY56" s="15" t="s">
        <v>74</v>
      </c>
      <c r="AZ56" s="15">
        <v>6</v>
      </c>
      <c r="BA56" s="15">
        <v>7</v>
      </c>
      <c r="BB56" s="15" t="s">
        <v>55</v>
      </c>
      <c r="BC56" s="15">
        <v>9</v>
      </c>
      <c r="BD56" s="15">
        <v>1</v>
      </c>
      <c r="BE56" s="15">
        <v>2</v>
      </c>
      <c r="BF56" s="595"/>
      <c r="BG56" s="596"/>
      <c r="BH56" s="15">
        <v>3</v>
      </c>
      <c r="BI56" s="15">
        <v>4</v>
      </c>
      <c r="BJ56" s="15" t="s">
        <v>74</v>
      </c>
      <c r="BK56" s="15">
        <v>6</v>
      </c>
      <c r="BL56" s="15">
        <v>7</v>
      </c>
      <c r="BM56" s="15" t="s">
        <v>55</v>
      </c>
      <c r="BN56" s="15">
        <v>9</v>
      </c>
      <c r="BO56" s="15">
        <v>1</v>
      </c>
      <c r="BP56" s="15">
        <v>2</v>
      </c>
      <c r="BQ56" s="595"/>
      <c r="BR56" s="596"/>
      <c r="BS56" s="15">
        <v>3</v>
      </c>
      <c r="BT56" s="15">
        <v>4</v>
      </c>
      <c r="BU56" s="15" t="s">
        <v>74</v>
      </c>
      <c r="BV56" s="15">
        <v>6</v>
      </c>
      <c r="BW56" s="15">
        <v>7</v>
      </c>
      <c r="BX56" s="15" t="s">
        <v>55</v>
      </c>
      <c r="BY56" s="15">
        <v>9</v>
      </c>
      <c r="BZ56" s="352"/>
      <c r="CA56" s="353"/>
      <c r="CF56" s="372"/>
    </row>
    <row r="57" spans="1:84" ht="15.75" thickBot="1">
      <c r="A57" s="588" t="s">
        <v>8</v>
      </c>
      <c r="B57" s="590"/>
      <c r="C57" s="590"/>
      <c r="D57" s="590"/>
      <c r="E57" s="590"/>
      <c r="F57" s="590"/>
      <c r="G57" s="590"/>
      <c r="H57" s="590"/>
      <c r="I57" s="590"/>
      <c r="J57" s="590"/>
      <c r="K57" s="591"/>
      <c r="L57" s="588" t="s">
        <v>8</v>
      </c>
      <c r="M57" s="590"/>
      <c r="N57" s="590"/>
      <c r="O57" s="590"/>
      <c r="P57" s="590"/>
      <c r="Q57" s="590"/>
      <c r="R57" s="590"/>
      <c r="S57" s="590"/>
      <c r="T57" s="590"/>
      <c r="U57" s="590"/>
      <c r="V57" s="591"/>
      <c r="W57" s="588" t="s">
        <v>8</v>
      </c>
      <c r="X57" s="590"/>
      <c r="Y57" s="590"/>
      <c r="Z57" s="590"/>
      <c r="AA57" s="590"/>
      <c r="AB57" s="590"/>
      <c r="AC57" s="590"/>
      <c r="AD57" s="590"/>
      <c r="AE57" s="590"/>
      <c r="AF57" s="590"/>
      <c r="AG57" s="591"/>
      <c r="AH57" s="588" t="s">
        <v>8</v>
      </c>
      <c r="AI57" s="590"/>
      <c r="AJ57" s="590"/>
      <c r="AK57" s="590"/>
      <c r="AL57" s="590"/>
      <c r="AM57" s="590"/>
      <c r="AN57" s="590"/>
      <c r="AO57" s="590"/>
      <c r="AP57" s="590"/>
      <c r="AQ57" s="590"/>
      <c r="AR57" s="591"/>
      <c r="AS57" s="588" t="s">
        <v>8</v>
      </c>
      <c r="AT57" s="589"/>
      <c r="AU57" s="590"/>
      <c r="AV57" s="590"/>
      <c r="AW57" s="590"/>
      <c r="AX57" s="590"/>
      <c r="AY57" s="590"/>
      <c r="AZ57" s="590"/>
      <c r="BA57" s="590"/>
      <c r="BB57" s="589"/>
      <c r="BC57" s="591"/>
      <c r="BD57" s="588" t="s">
        <v>8</v>
      </c>
      <c r="BE57" s="589"/>
      <c r="BF57" s="590"/>
      <c r="BG57" s="590"/>
      <c r="BH57" s="590"/>
      <c r="BI57" s="590"/>
      <c r="BJ57" s="590"/>
      <c r="BK57" s="590"/>
      <c r="BL57" s="590"/>
      <c r="BM57" s="589"/>
      <c r="BN57" s="591"/>
      <c r="BO57" s="588" t="s">
        <v>8</v>
      </c>
      <c r="BP57" s="589"/>
      <c r="BQ57" s="590"/>
      <c r="BR57" s="590"/>
      <c r="BS57" s="590"/>
      <c r="BT57" s="590"/>
      <c r="BU57" s="590"/>
      <c r="BV57" s="590"/>
      <c r="BW57" s="590"/>
      <c r="BX57" s="589"/>
      <c r="BY57" s="591"/>
      <c r="BZ57" s="354"/>
      <c r="CA57" s="355"/>
      <c r="CB57" s="346" t="s">
        <v>228</v>
      </c>
      <c r="CC57" s="272"/>
      <c r="CF57" s="372"/>
    </row>
    <row r="58" spans="1:84" s="234" customFormat="1" ht="16.5" customHeight="1" outlineLevel="2" thickBot="1">
      <c r="A58" s="356">
        <f>L58</f>
        <v>1</v>
      </c>
      <c r="B58" s="116" t="str">
        <f>M58</f>
        <v>медосмотр педработников</v>
      </c>
      <c r="C58" s="650" t="str">
        <f>N58</f>
        <v>сумма договора в год</v>
      </c>
      <c r="D58" s="651"/>
      <c r="E58" s="528">
        <f>1/453*F58</f>
        <v>0.11037527593818984</v>
      </c>
      <c r="F58" s="358">
        <f>F52</f>
        <v>50</v>
      </c>
      <c r="G58" s="359">
        <f t="shared" ref="G58:G64" si="84">E58/F58</f>
        <v>2.2075055187637969E-3</v>
      </c>
      <c r="H58" s="360">
        <v>1</v>
      </c>
      <c r="I58" s="453">
        <f>T58</f>
        <v>220000</v>
      </c>
      <c r="J58" s="231">
        <f t="shared" ref="J58:J64" si="85">IFERROR(G58*I58/H58,0)</f>
        <v>485.65121412803529</v>
      </c>
      <c r="K58" s="561" t="s">
        <v>57</v>
      </c>
      <c r="L58" s="356">
        <f>W58</f>
        <v>1</v>
      </c>
      <c r="M58" s="135" t="str">
        <f>X58</f>
        <v>медосмотр педработников</v>
      </c>
      <c r="N58" s="650" t="str">
        <f>Y58</f>
        <v>сумма договора в год</v>
      </c>
      <c r="O58" s="651"/>
      <c r="P58" s="357"/>
      <c r="Q58" s="358"/>
      <c r="R58" s="359"/>
      <c r="S58" s="360"/>
      <c r="T58" s="453">
        <f>AE58</f>
        <v>220000</v>
      </c>
      <c r="U58" s="233">
        <f t="shared" ref="U58:U64" si="86">IFERROR(R58*T58/S58,0)</f>
        <v>0</v>
      </c>
      <c r="V58" s="561" t="s">
        <v>57</v>
      </c>
      <c r="W58" s="356">
        <f>AH58</f>
        <v>1</v>
      </c>
      <c r="X58" s="142" t="str">
        <f>AI58</f>
        <v>медосмотр педработников</v>
      </c>
      <c r="Y58" s="650" t="str">
        <f>AJ58</f>
        <v>сумма договора в год</v>
      </c>
      <c r="Z58" s="651"/>
      <c r="AA58" s="528">
        <f>1/453*AB58</f>
        <v>0.35320088300220753</v>
      </c>
      <c r="AB58" s="227">
        <f>AB16</f>
        <v>160</v>
      </c>
      <c r="AC58" s="342">
        <f t="shared" ref="AC58:AC64" si="87">AA58/AB58</f>
        <v>2.2075055187637969E-3</v>
      </c>
      <c r="AD58" s="229">
        <v>1</v>
      </c>
      <c r="AE58" s="451">
        <f>AP58</f>
        <v>220000</v>
      </c>
      <c r="AF58" s="224">
        <f t="shared" ref="AF58:AF64" si="88">IFERROR(AC58*AE58/AD58,0)</f>
        <v>485.65121412803529</v>
      </c>
      <c r="AG58" s="561" t="s">
        <v>57</v>
      </c>
      <c r="AH58" s="356">
        <f>AS58</f>
        <v>1</v>
      </c>
      <c r="AI58" s="115" t="str">
        <f>AT58</f>
        <v>медосмотр педработников</v>
      </c>
      <c r="AJ58" s="622" t="str">
        <f>AU58</f>
        <v>сумма договора в год</v>
      </c>
      <c r="AK58" s="623"/>
      <c r="AL58" s="528">
        <f>1/453*AM58</f>
        <v>0.41501103752759383</v>
      </c>
      <c r="AM58" s="227">
        <f>AM16</f>
        <v>188</v>
      </c>
      <c r="AN58" s="342">
        <f t="shared" ref="AN58:AN64" si="89">AL58/AM58</f>
        <v>2.2075055187637969E-3</v>
      </c>
      <c r="AO58" s="229">
        <v>1</v>
      </c>
      <c r="AP58" s="469">
        <f>BA58</f>
        <v>220000</v>
      </c>
      <c r="AQ58" s="236">
        <f t="shared" ref="AQ58:AQ64" si="90">IFERROR(AN58*AP58/AO58,0)</f>
        <v>485.65121412803529</v>
      </c>
      <c r="AR58" s="561" t="s">
        <v>57</v>
      </c>
      <c r="AS58" s="356">
        <f>BD58</f>
        <v>1</v>
      </c>
      <c r="AT58" s="135" t="str">
        <f>BE58</f>
        <v>медосмотр педработников</v>
      </c>
      <c r="AU58" s="610" t="str">
        <f>BF58</f>
        <v>сумма договора в год</v>
      </c>
      <c r="AV58" s="611"/>
      <c r="AW58" s="528">
        <f>1/453*AX58</f>
        <v>0.11258278145695365</v>
      </c>
      <c r="AX58" s="227">
        <f>AX16</f>
        <v>51</v>
      </c>
      <c r="AY58" s="342">
        <f t="shared" ref="AY58:AY64" si="91">AW58/AX58</f>
        <v>2.2075055187637969E-3</v>
      </c>
      <c r="AZ58" s="229">
        <v>1</v>
      </c>
      <c r="BA58" s="470">
        <f>BL58</f>
        <v>220000</v>
      </c>
      <c r="BB58" s="239">
        <f t="shared" ref="BB58:BB64" si="92">IFERROR(AY58*BA58/AZ58,0)</f>
        <v>485.65121412803529</v>
      </c>
      <c r="BC58" s="561" t="s">
        <v>57</v>
      </c>
      <c r="BD58" s="356">
        <f>BO58</f>
        <v>1</v>
      </c>
      <c r="BE58" s="115" t="str">
        <f>BP58</f>
        <v>медосмотр педработников</v>
      </c>
      <c r="BF58" s="610" t="str">
        <f>BQ58</f>
        <v>сумма договора в год</v>
      </c>
      <c r="BG58" s="611"/>
      <c r="BH58" s="361"/>
      <c r="BI58" s="227">
        <f t="shared" ref="BI58:BI60" si="93">BI16</f>
        <v>33</v>
      </c>
      <c r="BJ58" s="363">
        <f t="shared" ref="BJ58:BJ64" si="94">BH58/BI58</f>
        <v>0</v>
      </c>
      <c r="BK58" s="229">
        <v>1</v>
      </c>
      <c r="BL58" s="451">
        <f>BW58</f>
        <v>220000</v>
      </c>
      <c r="BM58" s="236">
        <f t="shared" ref="BM58:BM64" si="95">IFERROR(BJ58*BL58/BK58,0)</f>
        <v>0</v>
      </c>
      <c r="BN58" s="561" t="s">
        <v>57</v>
      </c>
      <c r="BO58" s="356">
        <v>1</v>
      </c>
      <c r="BP58" s="115" t="s">
        <v>215</v>
      </c>
      <c r="BQ58" s="610" t="s">
        <v>124</v>
      </c>
      <c r="BR58" s="611"/>
      <c r="BS58" s="528">
        <f>1/453*BT58</f>
        <v>8.8300220750551876E-3</v>
      </c>
      <c r="BT58" s="242">
        <f>BT52</f>
        <v>4</v>
      </c>
      <c r="BU58" s="188">
        <f t="shared" ref="BU58:BU64" si="96">BS58/BT58</f>
        <v>2.2075055187637969E-3</v>
      </c>
      <c r="BV58" s="229">
        <v>1</v>
      </c>
      <c r="BW58" s="451">
        <v>220000</v>
      </c>
      <c r="BX58" s="236">
        <f>IFERROR(BU58*BW58/BV58,0)</f>
        <v>485.65121412803529</v>
      </c>
      <c r="BY58" s="561" t="s">
        <v>57</v>
      </c>
      <c r="BZ58" s="541">
        <f>BS58+BH58+AW58+AL58+AA58+P58+E58</f>
        <v>1</v>
      </c>
      <c r="CA58" s="364">
        <f>BX58*BT58+BM58*BI58+BB58*AX58+AQ58*AM58+AF58*AB58+U58*Q58+J58*F58</f>
        <v>220000</v>
      </c>
      <c r="CB58" s="505">
        <f>BT163</f>
        <v>220000</v>
      </c>
      <c r="CC58" s="366">
        <f t="shared" ref="CC58:CC64" si="97">CB58-CA58</f>
        <v>0</v>
      </c>
      <c r="CD58" s="367">
        <v>226</v>
      </c>
      <c r="CF58" s="373"/>
    </row>
    <row r="59" spans="1:84" s="234" customFormat="1" ht="18" customHeight="1" outlineLevel="2" thickBot="1">
      <c r="A59" s="356">
        <f t="shared" ref="A59:A64" si="98">L59</f>
        <v>2</v>
      </c>
      <c r="B59" s="116" t="str">
        <f t="shared" ref="B59:B64" si="99">M59</f>
        <v>ремонт и обслуживание оргтехники</v>
      </c>
      <c r="C59" s="650" t="str">
        <f t="shared" ref="C59:C64" si="100">N59</f>
        <v>кол-во ед.оргтехники</v>
      </c>
      <c r="D59" s="651"/>
      <c r="E59" s="357"/>
      <c r="F59" s="358">
        <f>F58</f>
        <v>50</v>
      </c>
      <c r="G59" s="359">
        <f t="shared" si="84"/>
        <v>0</v>
      </c>
      <c r="H59" s="360">
        <v>1</v>
      </c>
      <c r="I59" s="453">
        <f t="shared" ref="I59:I64" si="101">AE59</f>
        <v>0</v>
      </c>
      <c r="J59" s="231">
        <f t="shared" si="85"/>
        <v>0</v>
      </c>
      <c r="K59" s="562"/>
      <c r="L59" s="356">
        <f t="shared" ref="L59:L64" si="102">W59</f>
        <v>2</v>
      </c>
      <c r="M59" s="135" t="str">
        <f t="shared" ref="M59:M64" si="103">X59</f>
        <v>ремонт и обслуживание оргтехники</v>
      </c>
      <c r="N59" s="650" t="str">
        <f t="shared" ref="N59:N64" si="104">Y59</f>
        <v>кол-во ед.оргтехники</v>
      </c>
      <c r="O59" s="651"/>
      <c r="P59" s="357"/>
      <c r="Q59" s="358"/>
      <c r="R59" s="359"/>
      <c r="S59" s="360"/>
      <c r="T59" s="453">
        <f t="shared" ref="T59:T64" si="105">AE59</f>
        <v>0</v>
      </c>
      <c r="U59" s="233">
        <f t="shared" si="86"/>
        <v>0</v>
      </c>
      <c r="V59" s="562"/>
      <c r="W59" s="356">
        <f t="shared" ref="W59:W64" si="106">AH59</f>
        <v>2</v>
      </c>
      <c r="X59" s="142" t="str">
        <f t="shared" ref="X59:X64" si="107">AI59</f>
        <v>ремонт и обслуживание оргтехники</v>
      </c>
      <c r="Y59" s="650" t="str">
        <f t="shared" ref="Y59:Y64" si="108">AJ59</f>
        <v>кол-во ед.оргтехники</v>
      </c>
      <c r="Z59" s="651"/>
      <c r="AA59" s="361"/>
      <c r="AB59" s="227">
        <f t="shared" ref="AB59:AB60" si="109">AB17</f>
        <v>160</v>
      </c>
      <c r="AC59" s="342">
        <f t="shared" si="87"/>
        <v>0</v>
      </c>
      <c r="AD59" s="229">
        <v>1</v>
      </c>
      <c r="AE59" s="451">
        <f t="shared" ref="AE59:AE64" si="110">AP59</f>
        <v>0</v>
      </c>
      <c r="AF59" s="224">
        <f t="shared" si="88"/>
        <v>0</v>
      </c>
      <c r="AG59" s="562"/>
      <c r="AH59" s="356">
        <f t="shared" ref="AH59:AH64" si="111">AS59</f>
        <v>2</v>
      </c>
      <c r="AI59" s="115" t="str">
        <f t="shared" ref="AI59:AI64" si="112">AT59</f>
        <v>ремонт и обслуживание оргтехники</v>
      </c>
      <c r="AJ59" s="622" t="str">
        <f t="shared" ref="AJ59:AJ64" si="113">AU59</f>
        <v>кол-во ед.оргтехники</v>
      </c>
      <c r="AK59" s="623"/>
      <c r="AL59" s="361"/>
      <c r="AM59" s="227">
        <f t="shared" ref="AM59:AM60" si="114">AM17</f>
        <v>188</v>
      </c>
      <c r="AN59" s="342">
        <f t="shared" si="89"/>
        <v>0</v>
      </c>
      <c r="AO59" s="229">
        <v>1</v>
      </c>
      <c r="AP59" s="469">
        <f t="shared" ref="AP59:AP64" si="115">BA59</f>
        <v>0</v>
      </c>
      <c r="AQ59" s="236">
        <f t="shared" si="90"/>
        <v>0</v>
      </c>
      <c r="AR59" s="562"/>
      <c r="AS59" s="356">
        <f t="shared" ref="AS59:AS64" si="116">BD59</f>
        <v>2</v>
      </c>
      <c r="AT59" s="135" t="str">
        <f t="shared" ref="AT59:AT64" si="117">BE59</f>
        <v>ремонт и обслуживание оргтехники</v>
      </c>
      <c r="AU59" s="610" t="str">
        <f t="shared" ref="AU59:AU64" si="118">BF59</f>
        <v>кол-во ед.оргтехники</v>
      </c>
      <c r="AV59" s="611"/>
      <c r="AW59" s="361"/>
      <c r="AX59" s="227">
        <f t="shared" ref="AX59:AX60" si="119">AX17</f>
        <v>51</v>
      </c>
      <c r="AY59" s="342">
        <f t="shared" si="91"/>
        <v>0</v>
      </c>
      <c r="AZ59" s="229">
        <v>1</v>
      </c>
      <c r="BA59" s="470">
        <f t="shared" ref="BA59:BA64" si="120">BL59</f>
        <v>0</v>
      </c>
      <c r="BB59" s="239">
        <f t="shared" si="92"/>
        <v>0</v>
      </c>
      <c r="BC59" s="562"/>
      <c r="BD59" s="356">
        <f t="shared" ref="BD59:BD64" si="121">BO59</f>
        <v>2</v>
      </c>
      <c r="BE59" s="115" t="str">
        <f t="shared" ref="BE59:BE64" si="122">BP59</f>
        <v>ремонт и обслуживание оргтехники</v>
      </c>
      <c r="BF59" s="610" t="str">
        <f t="shared" ref="BF59:BF64" si="123">BQ59</f>
        <v>кол-во ед.оргтехники</v>
      </c>
      <c r="BG59" s="611"/>
      <c r="BH59" s="361"/>
      <c r="BI59" s="227">
        <f t="shared" si="93"/>
        <v>33</v>
      </c>
      <c r="BJ59" s="363">
        <f t="shared" si="94"/>
        <v>0</v>
      </c>
      <c r="BK59" s="229">
        <v>1</v>
      </c>
      <c r="BL59" s="451">
        <f t="shared" ref="BL59:BL64" si="124">BW59</f>
        <v>0</v>
      </c>
      <c r="BM59" s="236">
        <f t="shared" si="95"/>
        <v>0</v>
      </c>
      <c r="BN59" s="562"/>
      <c r="BO59" s="356">
        <v>2</v>
      </c>
      <c r="BP59" s="115" t="s">
        <v>97</v>
      </c>
      <c r="BQ59" s="610" t="s">
        <v>125</v>
      </c>
      <c r="BR59" s="611"/>
      <c r="BS59" s="361"/>
      <c r="BT59" s="242">
        <f>BT58</f>
        <v>4</v>
      </c>
      <c r="BU59" s="188">
        <f t="shared" si="96"/>
        <v>0</v>
      </c>
      <c r="BV59" s="229">
        <v>1</v>
      </c>
      <c r="BW59" s="451">
        <v>0</v>
      </c>
      <c r="BX59" s="236">
        <f t="shared" ref="BX59:BX64" si="125">IFERROR(BU59*BW59/BV59,0)</f>
        <v>0</v>
      </c>
      <c r="BY59" s="562"/>
      <c r="BZ59" s="541">
        <f>BS59+BH59+AW59+AL59+AA59+P59+E59</f>
        <v>0</v>
      </c>
      <c r="CA59" s="364">
        <f>BX59*BT59+BM59*BI59+BB59*AX59+AQ59*AM59+AF59*AB59+U59*Q59+J59*F59</f>
        <v>0</v>
      </c>
      <c r="CB59" s="365"/>
      <c r="CC59" s="366">
        <f t="shared" si="97"/>
        <v>0</v>
      </c>
      <c r="CF59" s="373"/>
    </row>
    <row r="60" spans="1:84" s="234" customFormat="1" ht="15.75" customHeight="1" outlineLevel="2" thickBot="1">
      <c r="A60" s="356">
        <f t="shared" si="98"/>
        <v>3</v>
      </c>
      <c r="B60" s="116" t="str">
        <f t="shared" si="99"/>
        <v>Интернет (компьютерный класс)</v>
      </c>
      <c r="C60" s="650" t="str">
        <f t="shared" si="100"/>
        <v>сумма договора в год</v>
      </c>
      <c r="D60" s="651"/>
      <c r="E60" s="357"/>
      <c r="F60" s="358">
        <f t="shared" ref="F60:F64" si="126">F59</f>
        <v>50</v>
      </c>
      <c r="G60" s="359">
        <f t="shared" si="84"/>
        <v>0</v>
      </c>
      <c r="H60" s="360">
        <v>1</v>
      </c>
      <c r="I60" s="453">
        <f t="shared" si="101"/>
        <v>80000</v>
      </c>
      <c r="J60" s="231">
        <f t="shared" si="85"/>
        <v>0</v>
      </c>
      <c r="K60" s="562"/>
      <c r="L60" s="356">
        <f t="shared" si="102"/>
        <v>3</v>
      </c>
      <c r="M60" s="135" t="str">
        <f t="shared" si="103"/>
        <v>Интернет (компьютерный класс)</v>
      </c>
      <c r="N60" s="650" t="str">
        <f t="shared" si="104"/>
        <v>сумма договора в год</v>
      </c>
      <c r="O60" s="651"/>
      <c r="P60" s="357"/>
      <c r="Q60" s="358"/>
      <c r="R60" s="359"/>
      <c r="S60" s="360"/>
      <c r="T60" s="453">
        <f t="shared" si="105"/>
        <v>80000</v>
      </c>
      <c r="U60" s="233">
        <f t="shared" si="86"/>
        <v>0</v>
      </c>
      <c r="V60" s="562"/>
      <c r="W60" s="356">
        <f t="shared" si="106"/>
        <v>3</v>
      </c>
      <c r="X60" s="142" t="str">
        <f t="shared" si="107"/>
        <v>Интернет (компьютерный класс)</v>
      </c>
      <c r="Y60" s="650" t="str">
        <f t="shared" si="108"/>
        <v>сумма договора в год</v>
      </c>
      <c r="Z60" s="651"/>
      <c r="AA60" s="361">
        <f>1/399*AB60</f>
        <v>0.40100250626566414</v>
      </c>
      <c r="AB60" s="227">
        <f t="shared" si="109"/>
        <v>160</v>
      </c>
      <c r="AC60" s="342">
        <f t="shared" si="87"/>
        <v>2.5062656641604009E-3</v>
      </c>
      <c r="AD60" s="229">
        <v>1</v>
      </c>
      <c r="AE60" s="451">
        <f t="shared" si="110"/>
        <v>80000</v>
      </c>
      <c r="AF60" s="224">
        <f t="shared" si="88"/>
        <v>200.50125313283206</v>
      </c>
      <c r="AG60" s="562"/>
      <c r="AH60" s="356">
        <f t="shared" si="111"/>
        <v>3</v>
      </c>
      <c r="AI60" s="115" t="str">
        <f t="shared" si="112"/>
        <v>Интернет (компьютерный класс)</v>
      </c>
      <c r="AJ60" s="622" t="str">
        <f t="shared" si="113"/>
        <v>сумма договора в год</v>
      </c>
      <c r="AK60" s="623"/>
      <c r="AL60" s="361">
        <f>1/399*AM60</f>
        <v>0.47117794486215536</v>
      </c>
      <c r="AM60" s="227">
        <f t="shared" si="114"/>
        <v>188</v>
      </c>
      <c r="AN60" s="342">
        <f t="shared" si="89"/>
        <v>2.5062656641604009E-3</v>
      </c>
      <c r="AO60" s="229">
        <v>1</v>
      </c>
      <c r="AP60" s="469">
        <f t="shared" si="115"/>
        <v>80000</v>
      </c>
      <c r="AQ60" s="236">
        <f t="shared" si="90"/>
        <v>200.50125313283206</v>
      </c>
      <c r="AR60" s="562"/>
      <c r="AS60" s="356">
        <f t="shared" si="116"/>
        <v>3</v>
      </c>
      <c r="AT60" s="135" t="str">
        <f t="shared" si="117"/>
        <v>Интернет (компьютерный класс)</v>
      </c>
      <c r="AU60" s="610" t="str">
        <f t="shared" si="118"/>
        <v>сумма договора в год</v>
      </c>
      <c r="AV60" s="611"/>
      <c r="AW60" s="361">
        <f>1/399*AX60</f>
        <v>0.12781954887218044</v>
      </c>
      <c r="AX60" s="227">
        <f t="shared" si="119"/>
        <v>51</v>
      </c>
      <c r="AY60" s="342">
        <f t="shared" si="91"/>
        <v>2.5062656641604009E-3</v>
      </c>
      <c r="AZ60" s="229">
        <v>1</v>
      </c>
      <c r="BA60" s="470">
        <f t="shared" si="120"/>
        <v>80000</v>
      </c>
      <c r="BB60" s="239">
        <f t="shared" si="92"/>
        <v>200.50125313283206</v>
      </c>
      <c r="BC60" s="562"/>
      <c r="BD60" s="356">
        <f t="shared" si="121"/>
        <v>3</v>
      </c>
      <c r="BE60" s="115" t="str">
        <f t="shared" si="122"/>
        <v>Интернет (компьютерный класс)</v>
      </c>
      <c r="BF60" s="610" t="str">
        <f t="shared" si="123"/>
        <v>сумма договора в год</v>
      </c>
      <c r="BG60" s="611"/>
      <c r="BH60" s="361"/>
      <c r="BI60" s="227">
        <f t="shared" si="93"/>
        <v>33</v>
      </c>
      <c r="BJ60" s="342">
        <f t="shared" si="94"/>
        <v>0</v>
      </c>
      <c r="BK60" s="229">
        <v>1</v>
      </c>
      <c r="BL60" s="451">
        <f t="shared" si="124"/>
        <v>80000</v>
      </c>
      <c r="BM60" s="236">
        <f t="shared" si="95"/>
        <v>0</v>
      </c>
      <c r="BN60" s="562"/>
      <c r="BO60" s="356">
        <v>3</v>
      </c>
      <c r="BP60" s="115" t="s">
        <v>99</v>
      </c>
      <c r="BQ60" s="610" t="s">
        <v>124</v>
      </c>
      <c r="BR60" s="611"/>
      <c r="BS60" s="361"/>
      <c r="BT60" s="242">
        <f t="shared" ref="BT60:BT61" si="127">BT59</f>
        <v>4</v>
      </c>
      <c r="BU60" s="188">
        <f t="shared" si="96"/>
        <v>0</v>
      </c>
      <c r="BV60" s="229">
        <v>1</v>
      </c>
      <c r="BW60" s="451">
        <v>80000</v>
      </c>
      <c r="BX60" s="236">
        <f t="shared" si="125"/>
        <v>0</v>
      </c>
      <c r="BY60" s="562"/>
      <c r="BZ60" s="541">
        <f>BS60+BH60+AW60+AL60+AA60+P60+E60</f>
        <v>1</v>
      </c>
      <c r="CA60" s="364">
        <f>BX60*BT60+BM60*BI60+BB60*AX60+AQ60*AM60+AF60*AB60+U60*Q60+J60*F60</f>
        <v>80000</v>
      </c>
      <c r="CB60" s="505">
        <f>BT159+BS159</f>
        <v>80000</v>
      </c>
      <c r="CC60" s="366">
        <f t="shared" si="97"/>
        <v>0</v>
      </c>
      <c r="CD60" s="367">
        <v>221</v>
      </c>
      <c r="CE60" s="340"/>
      <c r="CF60" s="373"/>
    </row>
    <row r="61" spans="1:84" s="234" customFormat="1" ht="29.25" customHeight="1" outlineLevel="2" thickBot="1">
      <c r="A61" s="356">
        <f t="shared" si="98"/>
        <v>4</v>
      </c>
      <c r="B61" s="116" t="str">
        <f t="shared" si="99"/>
        <v>командировочные расходы педработников</v>
      </c>
      <c r="C61" s="650" t="str">
        <f t="shared" si="100"/>
        <v>сумма договора в год</v>
      </c>
      <c r="D61" s="651"/>
      <c r="E61" s="528">
        <f>1/453*F61</f>
        <v>0.11037527593818984</v>
      </c>
      <c r="F61" s="358">
        <f t="shared" si="126"/>
        <v>50</v>
      </c>
      <c r="G61" s="359">
        <f t="shared" si="84"/>
        <v>2.2075055187637969E-3</v>
      </c>
      <c r="H61" s="360">
        <v>1</v>
      </c>
      <c r="I61" s="453">
        <f t="shared" si="101"/>
        <v>95000</v>
      </c>
      <c r="J61" s="231">
        <f t="shared" si="85"/>
        <v>209.7130242825607</v>
      </c>
      <c r="K61" s="562"/>
      <c r="L61" s="356">
        <f t="shared" si="102"/>
        <v>4</v>
      </c>
      <c r="M61" s="135" t="str">
        <f t="shared" si="103"/>
        <v>командировочные расходы педработников</v>
      </c>
      <c r="N61" s="650" t="str">
        <f t="shared" si="104"/>
        <v>сумма договора в год</v>
      </c>
      <c r="O61" s="651"/>
      <c r="P61" s="357"/>
      <c r="Q61" s="358"/>
      <c r="R61" s="359"/>
      <c r="S61" s="360"/>
      <c r="T61" s="453">
        <f t="shared" si="105"/>
        <v>95000</v>
      </c>
      <c r="U61" s="233">
        <f t="shared" si="86"/>
        <v>0</v>
      </c>
      <c r="V61" s="562"/>
      <c r="W61" s="356">
        <f t="shared" si="106"/>
        <v>4</v>
      </c>
      <c r="X61" s="142" t="str">
        <f t="shared" si="107"/>
        <v>командировочные расходы педработников</v>
      </c>
      <c r="Y61" s="650" t="str">
        <f t="shared" si="108"/>
        <v>сумма договора в год</v>
      </c>
      <c r="Z61" s="651"/>
      <c r="AA61" s="528">
        <f>1/453*AB61</f>
        <v>0.35320088300220753</v>
      </c>
      <c r="AB61" s="227">
        <f>AB16</f>
        <v>160</v>
      </c>
      <c r="AC61" s="342">
        <f t="shared" si="87"/>
        <v>2.2075055187637969E-3</v>
      </c>
      <c r="AD61" s="229">
        <v>1</v>
      </c>
      <c r="AE61" s="451">
        <f t="shared" si="110"/>
        <v>95000</v>
      </c>
      <c r="AF61" s="224">
        <f t="shared" si="88"/>
        <v>209.7130242825607</v>
      </c>
      <c r="AG61" s="562"/>
      <c r="AH61" s="356">
        <f t="shared" si="111"/>
        <v>4</v>
      </c>
      <c r="AI61" s="115" t="str">
        <f t="shared" si="112"/>
        <v>командировочные расходы педработников</v>
      </c>
      <c r="AJ61" s="622" t="str">
        <f t="shared" si="113"/>
        <v>сумма договора в год</v>
      </c>
      <c r="AK61" s="623"/>
      <c r="AL61" s="528">
        <f>1/453*AM61</f>
        <v>0.41501103752759383</v>
      </c>
      <c r="AM61" s="227">
        <f>AM16</f>
        <v>188</v>
      </c>
      <c r="AN61" s="342">
        <f t="shared" si="89"/>
        <v>2.2075055187637969E-3</v>
      </c>
      <c r="AO61" s="229">
        <v>1</v>
      </c>
      <c r="AP61" s="469">
        <f t="shared" si="115"/>
        <v>95000</v>
      </c>
      <c r="AQ61" s="236">
        <f t="shared" si="90"/>
        <v>209.7130242825607</v>
      </c>
      <c r="AR61" s="562"/>
      <c r="AS61" s="356">
        <f t="shared" si="116"/>
        <v>4</v>
      </c>
      <c r="AT61" s="135" t="str">
        <f t="shared" si="117"/>
        <v>командировочные расходы педработников</v>
      </c>
      <c r="AU61" s="610" t="str">
        <f t="shared" si="118"/>
        <v>сумма договора в год</v>
      </c>
      <c r="AV61" s="611"/>
      <c r="AW61" s="528">
        <f>1/453*AX61</f>
        <v>0.11258278145695365</v>
      </c>
      <c r="AX61" s="227">
        <f>AX16</f>
        <v>51</v>
      </c>
      <c r="AY61" s="342">
        <f t="shared" si="91"/>
        <v>2.2075055187637969E-3</v>
      </c>
      <c r="AZ61" s="229">
        <v>1</v>
      </c>
      <c r="BA61" s="470">
        <f t="shared" si="120"/>
        <v>95000</v>
      </c>
      <c r="BB61" s="239">
        <f t="shared" si="92"/>
        <v>209.7130242825607</v>
      </c>
      <c r="BC61" s="562"/>
      <c r="BD61" s="356">
        <f t="shared" si="121"/>
        <v>4</v>
      </c>
      <c r="BE61" s="115" t="str">
        <f t="shared" si="122"/>
        <v>командировочные расходы педработников</v>
      </c>
      <c r="BF61" s="610" t="str">
        <f t="shared" si="123"/>
        <v>сумма договора в год</v>
      </c>
      <c r="BG61" s="611"/>
      <c r="BH61" s="361"/>
      <c r="BI61" s="227">
        <f>BI16</f>
        <v>33</v>
      </c>
      <c r="BJ61" s="363">
        <f t="shared" si="94"/>
        <v>0</v>
      </c>
      <c r="BK61" s="229">
        <v>1</v>
      </c>
      <c r="BL61" s="451">
        <f t="shared" si="124"/>
        <v>95000</v>
      </c>
      <c r="BM61" s="236">
        <f t="shared" si="95"/>
        <v>0</v>
      </c>
      <c r="BN61" s="562"/>
      <c r="BO61" s="356">
        <v>4</v>
      </c>
      <c r="BP61" s="115" t="s">
        <v>98</v>
      </c>
      <c r="BQ61" s="610" t="s">
        <v>124</v>
      </c>
      <c r="BR61" s="611"/>
      <c r="BS61" s="528">
        <f>1/453*BT61</f>
        <v>8.8300220750551876E-3</v>
      </c>
      <c r="BT61" s="242">
        <f t="shared" si="127"/>
        <v>4</v>
      </c>
      <c r="BU61" s="188">
        <f t="shared" si="96"/>
        <v>2.2075055187637969E-3</v>
      </c>
      <c r="BV61" s="229">
        <v>1</v>
      </c>
      <c r="BW61" s="451">
        <v>95000</v>
      </c>
      <c r="BX61" s="236">
        <f t="shared" si="125"/>
        <v>209.7130242825607</v>
      </c>
      <c r="BY61" s="562"/>
      <c r="BZ61" s="541">
        <f>BS61+BH61+AW61+AL61+AA61+P61+E61</f>
        <v>1</v>
      </c>
      <c r="CA61" s="364">
        <f>BX61*BT61+BM61*BI61+BB61*AX61+AQ61*AM61+AF61*AB61+U61*Q61+J61*F61</f>
        <v>95000</v>
      </c>
      <c r="CB61" s="527">
        <f>BT157</f>
        <v>95000</v>
      </c>
      <c r="CC61" s="366">
        <f t="shared" si="97"/>
        <v>0</v>
      </c>
      <c r="CD61" s="367">
        <v>212</v>
      </c>
      <c r="CF61" s="373"/>
    </row>
    <row r="62" spans="1:84" s="234" customFormat="1" ht="0.75" hidden="1" customHeight="1" outlineLevel="2">
      <c r="A62" s="356">
        <f t="shared" si="98"/>
        <v>5</v>
      </c>
      <c r="B62" s="116" t="str">
        <f t="shared" si="99"/>
        <v>Питание участников мероприятий (олимпиады, конкурсы)</v>
      </c>
      <c r="C62" s="650">
        <f t="shared" si="100"/>
        <v>0</v>
      </c>
      <c r="D62" s="651"/>
      <c r="E62" s="357"/>
      <c r="F62" s="358">
        <f t="shared" si="126"/>
        <v>50</v>
      </c>
      <c r="G62" s="359">
        <f t="shared" si="84"/>
        <v>0</v>
      </c>
      <c r="H62" s="360">
        <v>1</v>
      </c>
      <c r="I62" s="453">
        <f t="shared" si="101"/>
        <v>0</v>
      </c>
      <c r="J62" s="231">
        <f t="shared" si="85"/>
        <v>0</v>
      </c>
      <c r="K62" s="562"/>
      <c r="L62" s="356">
        <f t="shared" si="102"/>
        <v>5</v>
      </c>
      <c r="M62" s="135" t="str">
        <f t="shared" si="103"/>
        <v>Питание участников мероприятий (олимпиады, конкурсы)</v>
      </c>
      <c r="N62" s="650">
        <f t="shared" si="104"/>
        <v>0</v>
      </c>
      <c r="O62" s="651"/>
      <c r="P62" s="357"/>
      <c r="Q62" s="358"/>
      <c r="R62" s="359"/>
      <c r="S62" s="360"/>
      <c r="T62" s="453">
        <f t="shared" si="105"/>
        <v>0</v>
      </c>
      <c r="U62" s="233">
        <f t="shared" si="86"/>
        <v>0</v>
      </c>
      <c r="V62" s="562"/>
      <c r="W62" s="356">
        <f t="shared" si="106"/>
        <v>5</v>
      </c>
      <c r="X62" s="142" t="str">
        <f t="shared" si="107"/>
        <v>Питание участников мероприятий (олимпиады, конкурсы)</v>
      </c>
      <c r="Y62" s="650">
        <f t="shared" si="108"/>
        <v>0</v>
      </c>
      <c r="Z62" s="651"/>
      <c r="AA62" s="361"/>
      <c r="AB62" s="227">
        <f>AB16</f>
        <v>160</v>
      </c>
      <c r="AC62" s="342">
        <f t="shared" si="87"/>
        <v>0</v>
      </c>
      <c r="AD62" s="229">
        <v>1</v>
      </c>
      <c r="AE62" s="451">
        <f t="shared" si="110"/>
        <v>0</v>
      </c>
      <c r="AF62" s="224">
        <f t="shared" si="88"/>
        <v>0</v>
      </c>
      <c r="AG62" s="562"/>
      <c r="AH62" s="356">
        <f t="shared" si="111"/>
        <v>5</v>
      </c>
      <c r="AI62" s="115" t="str">
        <f t="shared" si="112"/>
        <v>Питание участников мероприятий (олимпиады, конкурсы)</v>
      </c>
      <c r="AJ62" s="622">
        <f t="shared" si="113"/>
        <v>0</v>
      </c>
      <c r="AK62" s="623"/>
      <c r="AL62" s="361"/>
      <c r="AM62" s="227">
        <f>AM16</f>
        <v>188</v>
      </c>
      <c r="AN62" s="342">
        <f t="shared" si="89"/>
        <v>0</v>
      </c>
      <c r="AO62" s="229">
        <v>1</v>
      </c>
      <c r="AP62" s="469">
        <f t="shared" si="115"/>
        <v>0</v>
      </c>
      <c r="AQ62" s="236">
        <f t="shared" si="90"/>
        <v>0</v>
      </c>
      <c r="AR62" s="562"/>
      <c r="AS62" s="356">
        <f t="shared" si="116"/>
        <v>5</v>
      </c>
      <c r="AT62" s="135" t="str">
        <f t="shared" si="117"/>
        <v>Питание участников мероприятий (олимпиады, конкурсы)</v>
      </c>
      <c r="AU62" s="610">
        <f t="shared" si="118"/>
        <v>0</v>
      </c>
      <c r="AV62" s="611"/>
      <c r="AW62" s="361"/>
      <c r="AX62" s="227">
        <f>AX16</f>
        <v>51</v>
      </c>
      <c r="AY62" s="342">
        <f t="shared" si="91"/>
        <v>0</v>
      </c>
      <c r="AZ62" s="229">
        <v>1</v>
      </c>
      <c r="BA62" s="470">
        <f t="shared" si="120"/>
        <v>0</v>
      </c>
      <c r="BB62" s="239">
        <f t="shared" si="92"/>
        <v>0</v>
      </c>
      <c r="BC62" s="562"/>
      <c r="BD62" s="356">
        <f t="shared" si="121"/>
        <v>5</v>
      </c>
      <c r="BE62" s="115" t="str">
        <f t="shared" si="122"/>
        <v>Питание участников мероприятий (олимпиады, конкурсы)</v>
      </c>
      <c r="BF62" s="610">
        <f t="shared" si="123"/>
        <v>0</v>
      </c>
      <c r="BG62" s="611"/>
      <c r="BH62" s="361"/>
      <c r="BI62" s="227">
        <f>BI16</f>
        <v>33</v>
      </c>
      <c r="BJ62" s="363">
        <f t="shared" si="94"/>
        <v>0</v>
      </c>
      <c r="BK62" s="229">
        <v>1</v>
      </c>
      <c r="BL62" s="451">
        <f t="shared" si="124"/>
        <v>0</v>
      </c>
      <c r="BM62" s="236">
        <f t="shared" si="95"/>
        <v>0</v>
      </c>
      <c r="BN62" s="562"/>
      <c r="BO62" s="356">
        <v>5</v>
      </c>
      <c r="BP62" s="115" t="s">
        <v>101</v>
      </c>
      <c r="BQ62" s="610"/>
      <c r="BR62" s="611"/>
      <c r="BS62" s="361"/>
      <c r="BT62" s="227">
        <f>BT16</f>
        <v>4</v>
      </c>
      <c r="BU62" s="188">
        <f t="shared" si="96"/>
        <v>0</v>
      </c>
      <c r="BV62" s="229">
        <v>1</v>
      </c>
      <c r="BW62" s="451"/>
      <c r="BX62" s="236">
        <f t="shared" si="125"/>
        <v>0</v>
      </c>
      <c r="BY62" s="562"/>
      <c r="BZ62" s="541">
        <f>BS62+BH62+AW62+AL62+AA62+P62+E62</f>
        <v>0</v>
      </c>
      <c r="CA62" s="364">
        <f>BX62*BT62+BM62*BI62+BB62*AX62+AQ62*AM62+AF62*AB62+U62*Q62+J62*F62</f>
        <v>0</v>
      </c>
      <c r="CC62" s="366">
        <f t="shared" si="97"/>
        <v>0</v>
      </c>
      <c r="CF62" s="373"/>
    </row>
    <row r="63" spans="1:84" s="234" customFormat="1" ht="45.75" hidden="1" customHeight="1" outlineLevel="2">
      <c r="A63" s="356">
        <f t="shared" si="98"/>
        <v>6</v>
      </c>
      <c r="B63" s="116" t="str">
        <f t="shared" si="99"/>
        <v>Участие воспитанников в различных мероприятиях за пределами района (проезд, проживание, питание)</v>
      </c>
      <c r="C63" s="650">
        <f t="shared" si="100"/>
        <v>0</v>
      </c>
      <c r="D63" s="651"/>
      <c r="E63" s="357"/>
      <c r="F63" s="358">
        <f t="shared" si="126"/>
        <v>50</v>
      </c>
      <c r="G63" s="359">
        <f t="shared" si="84"/>
        <v>0</v>
      </c>
      <c r="H63" s="360">
        <v>1</v>
      </c>
      <c r="I63" s="453">
        <f t="shared" si="101"/>
        <v>0</v>
      </c>
      <c r="J63" s="231">
        <f t="shared" si="85"/>
        <v>0</v>
      </c>
      <c r="K63" s="562"/>
      <c r="L63" s="356">
        <f t="shared" si="102"/>
        <v>6</v>
      </c>
      <c r="M63" s="135" t="str">
        <f t="shared" si="103"/>
        <v>Участие воспитанников в различных мероприятиях за пределами района (проезд, проживание, питание)</v>
      </c>
      <c r="N63" s="650">
        <f t="shared" si="104"/>
        <v>0</v>
      </c>
      <c r="O63" s="651"/>
      <c r="P63" s="357"/>
      <c r="Q63" s="358"/>
      <c r="R63" s="359"/>
      <c r="S63" s="360"/>
      <c r="T63" s="453">
        <f t="shared" si="105"/>
        <v>0</v>
      </c>
      <c r="U63" s="233">
        <f t="shared" si="86"/>
        <v>0</v>
      </c>
      <c r="V63" s="562"/>
      <c r="W63" s="356">
        <f t="shared" si="106"/>
        <v>6</v>
      </c>
      <c r="X63" s="142" t="str">
        <f t="shared" si="107"/>
        <v>Участие воспитанников в различных мероприятиях за пределами района (проезд, проживание, питание)</v>
      </c>
      <c r="Y63" s="650">
        <f t="shared" si="108"/>
        <v>0</v>
      </c>
      <c r="Z63" s="651"/>
      <c r="AA63" s="361"/>
      <c r="AB63" s="227">
        <f>AB16</f>
        <v>160</v>
      </c>
      <c r="AC63" s="342">
        <f t="shared" si="87"/>
        <v>0</v>
      </c>
      <c r="AD63" s="229">
        <v>1</v>
      </c>
      <c r="AE63" s="451">
        <f t="shared" si="110"/>
        <v>0</v>
      </c>
      <c r="AF63" s="224">
        <f t="shared" si="88"/>
        <v>0</v>
      </c>
      <c r="AG63" s="562"/>
      <c r="AH63" s="356">
        <f t="shared" si="111"/>
        <v>6</v>
      </c>
      <c r="AI63" s="115" t="str">
        <f t="shared" si="112"/>
        <v>Участие воспитанников в различных мероприятиях за пределами района (проезд, проживание, питание)</v>
      </c>
      <c r="AJ63" s="622">
        <f t="shared" si="113"/>
        <v>0</v>
      </c>
      <c r="AK63" s="623"/>
      <c r="AL63" s="361"/>
      <c r="AM63" s="227">
        <f>AM16</f>
        <v>188</v>
      </c>
      <c r="AN63" s="342">
        <f t="shared" si="89"/>
        <v>0</v>
      </c>
      <c r="AO63" s="229">
        <v>1</v>
      </c>
      <c r="AP63" s="469">
        <f t="shared" si="115"/>
        <v>0</v>
      </c>
      <c r="AQ63" s="236">
        <f t="shared" si="90"/>
        <v>0</v>
      </c>
      <c r="AR63" s="562"/>
      <c r="AS63" s="356">
        <f t="shared" si="116"/>
        <v>6</v>
      </c>
      <c r="AT63" s="135" t="str">
        <f t="shared" si="117"/>
        <v>Участие воспитанников в различных мероприятиях за пределами района (проезд, проживание, питание)</v>
      </c>
      <c r="AU63" s="610">
        <f t="shared" si="118"/>
        <v>0</v>
      </c>
      <c r="AV63" s="611"/>
      <c r="AW63" s="361"/>
      <c r="AX63" s="227">
        <f>AX16</f>
        <v>51</v>
      </c>
      <c r="AY63" s="342">
        <f t="shared" si="91"/>
        <v>0</v>
      </c>
      <c r="AZ63" s="229">
        <v>1</v>
      </c>
      <c r="BA63" s="470">
        <f t="shared" si="120"/>
        <v>0</v>
      </c>
      <c r="BB63" s="239">
        <f t="shared" si="92"/>
        <v>0</v>
      </c>
      <c r="BC63" s="562"/>
      <c r="BD63" s="356">
        <f t="shared" si="121"/>
        <v>6</v>
      </c>
      <c r="BE63" s="115" t="str">
        <f t="shared" si="122"/>
        <v>Участие воспитанников в различных мероприятиях за пределами района (проезд, проживание, питание)</v>
      </c>
      <c r="BF63" s="610">
        <f t="shared" si="123"/>
        <v>0</v>
      </c>
      <c r="BG63" s="611"/>
      <c r="BH63" s="361"/>
      <c r="BI63" s="227">
        <f>BI16</f>
        <v>33</v>
      </c>
      <c r="BJ63" s="363">
        <f t="shared" si="94"/>
        <v>0</v>
      </c>
      <c r="BK63" s="229">
        <v>1</v>
      </c>
      <c r="BL63" s="451">
        <f t="shared" si="124"/>
        <v>0</v>
      </c>
      <c r="BM63" s="236">
        <f t="shared" si="95"/>
        <v>0</v>
      </c>
      <c r="BN63" s="562"/>
      <c r="BO63" s="356">
        <v>6</v>
      </c>
      <c r="BP63" s="115" t="s">
        <v>100</v>
      </c>
      <c r="BQ63" s="610"/>
      <c r="BR63" s="611"/>
      <c r="BS63" s="361"/>
      <c r="BT63" s="227">
        <f>BT16</f>
        <v>4</v>
      </c>
      <c r="BU63" s="188">
        <f t="shared" si="96"/>
        <v>0</v>
      </c>
      <c r="BV63" s="229">
        <v>1</v>
      </c>
      <c r="BW63" s="451"/>
      <c r="BX63" s="236">
        <f t="shared" si="125"/>
        <v>0</v>
      </c>
      <c r="BY63" s="562"/>
      <c r="BZ63" s="541">
        <f>BS63+BH63+AW63+AL63+AA63+P63+E63</f>
        <v>0</v>
      </c>
      <c r="CA63" s="364">
        <f>BX63*BT63+BM63*BI63+BB63*AX63+AQ63*AM63+AF63*AB63+U63*Q63+J63*F63</f>
        <v>0</v>
      </c>
      <c r="CC63" s="366">
        <f t="shared" si="97"/>
        <v>0</v>
      </c>
      <c r="CF63" s="373"/>
    </row>
    <row r="64" spans="1:84" s="234" customFormat="1" ht="30" hidden="1" outlineLevel="2">
      <c r="A64" s="356">
        <f t="shared" si="98"/>
        <v>7</v>
      </c>
      <c r="B64" s="116" t="str">
        <f t="shared" si="99"/>
        <v>Награждение участников мероприятий</v>
      </c>
      <c r="C64" s="650">
        <f t="shared" si="100"/>
        <v>0</v>
      </c>
      <c r="D64" s="651"/>
      <c r="E64" s="357"/>
      <c r="F64" s="358">
        <f t="shared" si="126"/>
        <v>50</v>
      </c>
      <c r="G64" s="359">
        <f t="shared" si="84"/>
        <v>0</v>
      </c>
      <c r="H64" s="360">
        <v>1</v>
      </c>
      <c r="I64" s="453">
        <f t="shared" si="101"/>
        <v>0</v>
      </c>
      <c r="J64" s="231">
        <f t="shared" si="85"/>
        <v>0</v>
      </c>
      <c r="K64" s="562"/>
      <c r="L64" s="356">
        <f t="shared" si="102"/>
        <v>7</v>
      </c>
      <c r="M64" s="135" t="str">
        <f t="shared" si="103"/>
        <v>Награждение участников мероприятий</v>
      </c>
      <c r="N64" s="650">
        <f t="shared" si="104"/>
        <v>0</v>
      </c>
      <c r="O64" s="651"/>
      <c r="P64" s="369"/>
      <c r="Q64" s="370"/>
      <c r="R64" s="359"/>
      <c r="S64" s="371"/>
      <c r="T64" s="453">
        <f t="shared" si="105"/>
        <v>0</v>
      </c>
      <c r="U64" s="233">
        <f t="shared" si="86"/>
        <v>0</v>
      </c>
      <c r="V64" s="562"/>
      <c r="W64" s="356">
        <f t="shared" si="106"/>
        <v>7</v>
      </c>
      <c r="X64" s="142" t="str">
        <f t="shared" si="107"/>
        <v>Награждение участников мероприятий</v>
      </c>
      <c r="Y64" s="650">
        <f t="shared" si="108"/>
        <v>0</v>
      </c>
      <c r="Z64" s="651"/>
      <c r="AA64" s="361"/>
      <c r="AB64" s="227">
        <f>AB16</f>
        <v>160</v>
      </c>
      <c r="AC64" s="342">
        <f t="shared" si="87"/>
        <v>0</v>
      </c>
      <c r="AD64" s="229">
        <v>1</v>
      </c>
      <c r="AE64" s="451">
        <f t="shared" si="110"/>
        <v>0</v>
      </c>
      <c r="AF64" s="224">
        <f t="shared" si="88"/>
        <v>0</v>
      </c>
      <c r="AG64" s="562"/>
      <c r="AH64" s="356">
        <f t="shared" si="111"/>
        <v>7</v>
      </c>
      <c r="AI64" s="115" t="str">
        <f t="shared" si="112"/>
        <v>Награждение участников мероприятий</v>
      </c>
      <c r="AJ64" s="622">
        <f t="shared" si="113"/>
        <v>0</v>
      </c>
      <c r="AK64" s="623"/>
      <c r="AL64" s="361"/>
      <c r="AM64" s="227">
        <f>AM16</f>
        <v>188</v>
      </c>
      <c r="AN64" s="342">
        <f t="shared" si="89"/>
        <v>0</v>
      </c>
      <c r="AO64" s="229">
        <v>1</v>
      </c>
      <c r="AP64" s="469">
        <f t="shared" si="115"/>
        <v>0</v>
      </c>
      <c r="AQ64" s="236">
        <f t="shared" si="90"/>
        <v>0</v>
      </c>
      <c r="AR64" s="562"/>
      <c r="AS64" s="356">
        <f t="shared" si="116"/>
        <v>7</v>
      </c>
      <c r="AT64" s="135" t="str">
        <f t="shared" si="117"/>
        <v>Награждение участников мероприятий</v>
      </c>
      <c r="AU64" s="610">
        <f t="shared" si="118"/>
        <v>0</v>
      </c>
      <c r="AV64" s="611"/>
      <c r="AW64" s="361"/>
      <c r="AX64" s="227">
        <f>AX16</f>
        <v>51</v>
      </c>
      <c r="AY64" s="342">
        <f t="shared" si="91"/>
        <v>0</v>
      </c>
      <c r="AZ64" s="229">
        <v>1</v>
      </c>
      <c r="BA64" s="470">
        <f t="shared" si="120"/>
        <v>0</v>
      </c>
      <c r="BB64" s="239">
        <f t="shared" si="92"/>
        <v>0</v>
      </c>
      <c r="BC64" s="562"/>
      <c r="BD64" s="356">
        <f t="shared" si="121"/>
        <v>7</v>
      </c>
      <c r="BE64" s="115" t="str">
        <f t="shared" si="122"/>
        <v>Награждение участников мероприятий</v>
      </c>
      <c r="BF64" s="610">
        <f t="shared" si="123"/>
        <v>0</v>
      </c>
      <c r="BG64" s="611"/>
      <c r="BH64" s="361"/>
      <c r="BI64" s="227">
        <f>BI16</f>
        <v>33</v>
      </c>
      <c r="BJ64" s="363">
        <f t="shared" si="94"/>
        <v>0</v>
      </c>
      <c r="BK64" s="229">
        <v>1</v>
      </c>
      <c r="BL64" s="451">
        <f t="shared" si="124"/>
        <v>0</v>
      </c>
      <c r="BM64" s="236">
        <f t="shared" si="95"/>
        <v>0</v>
      </c>
      <c r="BN64" s="562"/>
      <c r="BO64" s="356">
        <v>7</v>
      </c>
      <c r="BP64" s="115" t="s">
        <v>102</v>
      </c>
      <c r="BQ64" s="610"/>
      <c r="BR64" s="611"/>
      <c r="BS64" s="361"/>
      <c r="BT64" s="227">
        <f>BT16</f>
        <v>4</v>
      </c>
      <c r="BU64" s="188">
        <f t="shared" si="96"/>
        <v>0</v>
      </c>
      <c r="BV64" s="229">
        <v>1</v>
      </c>
      <c r="BW64" s="451"/>
      <c r="BX64" s="236">
        <f t="shared" si="125"/>
        <v>0</v>
      </c>
      <c r="BY64" s="562"/>
      <c r="BZ64" s="541">
        <f>BS64+BH64+AW64+AL64+AA64+P64+E64</f>
        <v>0</v>
      </c>
      <c r="CA64" s="364">
        <f>BX64*BT64+BM64*BI64+BB64*AX64+AQ64*AM64+AF64*AB64+U64*Q64+J64*F64</f>
        <v>0</v>
      </c>
      <c r="CC64" s="366">
        <f t="shared" si="97"/>
        <v>0</v>
      </c>
      <c r="CF64" s="373"/>
    </row>
    <row r="65" spans="1:84" ht="15" customHeight="1" outlineLevel="2">
      <c r="A65" s="647" t="s">
        <v>40</v>
      </c>
      <c r="B65" s="648"/>
      <c r="C65" s="648"/>
      <c r="D65" s="648"/>
      <c r="E65" s="648"/>
      <c r="F65" s="648"/>
      <c r="G65" s="648"/>
      <c r="H65" s="648"/>
      <c r="I65" s="649"/>
      <c r="J65" s="101">
        <f>SUM(J58:J64)</f>
        <v>695.36423841059604</v>
      </c>
      <c r="K65" s="562"/>
      <c r="L65" s="634" t="s">
        <v>40</v>
      </c>
      <c r="M65" s="635"/>
      <c r="N65" s="635"/>
      <c r="O65" s="635"/>
      <c r="P65" s="635"/>
      <c r="Q65" s="635"/>
      <c r="R65" s="635"/>
      <c r="S65" s="635"/>
      <c r="T65" s="636"/>
      <c r="U65" s="130">
        <f>SUM(U58:U64)</f>
        <v>0</v>
      </c>
      <c r="V65" s="562"/>
      <c r="W65" s="678" t="s">
        <v>40</v>
      </c>
      <c r="X65" s="679"/>
      <c r="Y65" s="679"/>
      <c r="Z65" s="679"/>
      <c r="AA65" s="679"/>
      <c r="AB65" s="679"/>
      <c r="AC65" s="679"/>
      <c r="AD65" s="679"/>
      <c r="AE65" s="680"/>
      <c r="AF65" s="17">
        <f>SUM(AF58:AF64)</f>
        <v>895.86549154342799</v>
      </c>
      <c r="AG65" s="562"/>
      <c r="AH65" s="655" t="s">
        <v>40</v>
      </c>
      <c r="AI65" s="656"/>
      <c r="AJ65" s="656"/>
      <c r="AK65" s="656"/>
      <c r="AL65" s="656"/>
      <c r="AM65" s="656"/>
      <c r="AN65" s="656"/>
      <c r="AO65" s="656"/>
      <c r="AP65" s="657"/>
      <c r="AQ65" s="151">
        <f>SUM(AQ58:AQ64)</f>
        <v>895.86549154342799</v>
      </c>
      <c r="AR65" s="562"/>
      <c r="AS65" s="665" t="s">
        <v>40</v>
      </c>
      <c r="AT65" s="665"/>
      <c r="AU65" s="665"/>
      <c r="AV65" s="665"/>
      <c r="AW65" s="665"/>
      <c r="AX65" s="665"/>
      <c r="AY65" s="665"/>
      <c r="AZ65" s="665"/>
      <c r="BA65" s="665"/>
      <c r="BB65" s="182">
        <f>SUM(BB58:BB64)</f>
        <v>895.86549154342799</v>
      </c>
      <c r="BC65" s="562"/>
      <c r="BD65" s="584" t="s">
        <v>40</v>
      </c>
      <c r="BE65" s="584"/>
      <c r="BF65" s="584"/>
      <c r="BG65" s="584"/>
      <c r="BH65" s="584"/>
      <c r="BI65" s="584"/>
      <c r="BJ65" s="584"/>
      <c r="BK65" s="584"/>
      <c r="BL65" s="584"/>
      <c r="BM65" s="151">
        <f>SUM(BM58:BM64)</f>
        <v>0</v>
      </c>
      <c r="BN65" s="605"/>
      <c r="BO65" s="584" t="s">
        <v>40</v>
      </c>
      <c r="BP65" s="584"/>
      <c r="BQ65" s="584"/>
      <c r="BR65" s="584"/>
      <c r="BS65" s="584"/>
      <c r="BT65" s="584"/>
      <c r="BU65" s="584"/>
      <c r="BV65" s="584"/>
      <c r="BW65" s="584"/>
      <c r="BX65" s="151">
        <f>SUM(BX58:BX64)</f>
        <v>695.36423841059604</v>
      </c>
      <c r="BY65" s="562"/>
      <c r="BZ65" s="350">
        <f>BX65*BT58+BM65*BI58+BB65*AX58+AQ65*AM58+AF65*AB58+U65*Q58+J65*F58</f>
        <v>394999.99999999994</v>
      </c>
      <c r="CA65" s="299">
        <f>SUM(CA58:CA64)</f>
        <v>395000</v>
      </c>
      <c r="CB65" s="254">
        <f>SUM(CB58:CB64)</f>
        <v>395000</v>
      </c>
      <c r="CF65" s="372"/>
    </row>
    <row r="66" spans="1:84" s="38" customFormat="1" ht="15.75" customHeight="1">
      <c r="A66" s="592" t="s">
        <v>103</v>
      </c>
      <c r="B66" s="592"/>
      <c r="C66" s="592"/>
      <c r="D66" s="592"/>
      <c r="E66" s="592"/>
      <c r="F66" s="592"/>
      <c r="G66" s="592"/>
      <c r="H66" s="592"/>
      <c r="I66" s="592"/>
      <c r="J66" s="118">
        <f>J65+J53+J22</f>
        <v>19684.978844810728</v>
      </c>
      <c r="K66" s="563"/>
      <c r="L66" s="592" t="s">
        <v>103</v>
      </c>
      <c r="M66" s="592"/>
      <c r="N66" s="592"/>
      <c r="O66" s="592"/>
      <c r="P66" s="592"/>
      <c r="Q66" s="592"/>
      <c r="R66" s="592"/>
      <c r="S66" s="592"/>
      <c r="T66" s="592"/>
      <c r="U66" s="130">
        <f>U65+U53+U22</f>
        <v>47.658670800232514</v>
      </c>
      <c r="V66" s="563"/>
      <c r="W66" s="592" t="s">
        <v>103</v>
      </c>
      <c r="X66" s="592"/>
      <c r="Y66" s="592"/>
      <c r="Z66" s="592"/>
      <c r="AA66" s="592"/>
      <c r="AB66" s="592"/>
      <c r="AC66" s="592"/>
      <c r="AD66" s="592"/>
      <c r="AE66" s="592"/>
      <c r="AF66" s="103">
        <f>AF65+AF53+AF22</f>
        <v>57452.368293329833</v>
      </c>
      <c r="AG66" s="563"/>
      <c r="AH66" s="592" t="s">
        <v>103</v>
      </c>
      <c r="AI66" s="592"/>
      <c r="AJ66" s="592"/>
      <c r="AK66" s="592"/>
      <c r="AL66" s="592"/>
      <c r="AM66" s="592"/>
      <c r="AN66" s="592"/>
      <c r="AO66" s="592"/>
      <c r="AP66" s="592"/>
      <c r="AQ66" s="160">
        <f>AQ65+AQ53+AQ22</f>
        <v>59724.162811268048</v>
      </c>
      <c r="AR66" s="563"/>
      <c r="AS66" s="592" t="s">
        <v>103</v>
      </c>
      <c r="AT66" s="592"/>
      <c r="AU66" s="592"/>
      <c r="AV66" s="592"/>
      <c r="AW66" s="592"/>
      <c r="AX66" s="592"/>
      <c r="AY66" s="592"/>
      <c r="AZ66" s="592"/>
      <c r="BA66" s="592"/>
      <c r="BB66" s="182">
        <f>BB65+BB53+BB22</f>
        <v>60001.342619361487</v>
      </c>
      <c r="BC66" s="563"/>
      <c r="BD66" s="592" t="s">
        <v>103</v>
      </c>
      <c r="BE66" s="592"/>
      <c r="BF66" s="592"/>
      <c r="BG66" s="592"/>
      <c r="BH66" s="592"/>
      <c r="BI66" s="592"/>
      <c r="BJ66" s="592"/>
      <c r="BK66" s="592"/>
      <c r="BL66" s="592"/>
      <c r="BM66" s="151">
        <f>BM65+BM53+BM22</f>
        <v>67984.816198915578</v>
      </c>
      <c r="BN66" s="563"/>
      <c r="BO66" s="592" t="s">
        <v>103</v>
      </c>
      <c r="BP66" s="592"/>
      <c r="BQ66" s="592"/>
      <c r="BR66" s="592"/>
      <c r="BS66" s="592"/>
      <c r="BT66" s="592"/>
      <c r="BU66" s="592"/>
      <c r="BV66" s="592"/>
      <c r="BW66" s="592"/>
      <c r="BX66" s="151">
        <f>BX65+BX53+BX22</f>
        <v>52118.148619144355</v>
      </c>
      <c r="BY66" s="563"/>
      <c r="BZ66" s="529">
        <f>CA65-BZ65</f>
        <v>0</v>
      </c>
      <c r="CA66" s="208">
        <f>CA65+CA53+CA22</f>
        <v>28638575.280319925</v>
      </c>
      <c r="CB66" s="532">
        <f>CB65-CA65</f>
        <v>0</v>
      </c>
      <c r="CC66" s="270"/>
    </row>
    <row r="67" spans="1:84" s="108" customFormat="1" ht="76.5">
      <c r="A67" s="105" t="s">
        <v>9</v>
      </c>
      <c r="B67" s="105" t="s">
        <v>10</v>
      </c>
      <c r="C67" s="105" t="s">
        <v>25</v>
      </c>
      <c r="D67" s="105" t="s">
        <v>18</v>
      </c>
      <c r="E67" s="104" t="s">
        <v>2</v>
      </c>
      <c r="F67" s="105" t="s">
        <v>93</v>
      </c>
      <c r="G67" s="105" t="s">
        <v>50</v>
      </c>
      <c r="H67" s="105" t="s">
        <v>70</v>
      </c>
      <c r="I67" s="105" t="s">
        <v>21</v>
      </c>
      <c r="J67" s="6" t="s">
        <v>11</v>
      </c>
      <c r="K67" s="6" t="s">
        <v>41</v>
      </c>
      <c r="L67" s="105" t="s">
        <v>9</v>
      </c>
      <c r="M67" s="6" t="s">
        <v>10</v>
      </c>
      <c r="N67" s="6" t="s">
        <v>25</v>
      </c>
      <c r="O67" s="6" t="s">
        <v>18</v>
      </c>
      <c r="P67" s="18" t="s">
        <v>2</v>
      </c>
      <c r="Q67" s="6" t="s">
        <v>93</v>
      </c>
      <c r="R67" s="6" t="s">
        <v>50</v>
      </c>
      <c r="S67" s="6" t="s">
        <v>70</v>
      </c>
      <c r="T67" s="6" t="s">
        <v>21</v>
      </c>
      <c r="U67" s="6" t="s">
        <v>11</v>
      </c>
      <c r="V67" s="6" t="s">
        <v>41</v>
      </c>
      <c r="W67" s="105" t="s">
        <v>9</v>
      </c>
      <c r="X67" s="105" t="s">
        <v>10</v>
      </c>
      <c r="Y67" s="105" t="s">
        <v>25</v>
      </c>
      <c r="Z67" s="105" t="s">
        <v>18</v>
      </c>
      <c r="AA67" s="104" t="s">
        <v>2</v>
      </c>
      <c r="AB67" s="105" t="s">
        <v>93</v>
      </c>
      <c r="AC67" s="105" t="s">
        <v>50</v>
      </c>
      <c r="AD67" s="105" t="s">
        <v>70</v>
      </c>
      <c r="AE67" s="105" t="s">
        <v>21</v>
      </c>
      <c r="AF67" s="6" t="s">
        <v>11</v>
      </c>
      <c r="AG67" s="6" t="s">
        <v>41</v>
      </c>
      <c r="AH67" s="105" t="s">
        <v>9</v>
      </c>
      <c r="AI67" s="105" t="s">
        <v>10</v>
      </c>
      <c r="AJ67" s="105" t="s">
        <v>25</v>
      </c>
      <c r="AK67" s="105" t="s">
        <v>18</v>
      </c>
      <c r="AL67" s="104" t="s">
        <v>2</v>
      </c>
      <c r="AM67" s="105" t="s">
        <v>93</v>
      </c>
      <c r="AN67" s="105" t="s">
        <v>50</v>
      </c>
      <c r="AO67" s="105" t="s">
        <v>70</v>
      </c>
      <c r="AP67" s="105" t="s">
        <v>21</v>
      </c>
      <c r="AQ67" s="6" t="s">
        <v>11</v>
      </c>
      <c r="AR67" s="6" t="s">
        <v>41</v>
      </c>
      <c r="AS67" s="105" t="s">
        <v>9</v>
      </c>
      <c r="AT67" s="105" t="s">
        <v>10</v>
      </c>
      <c r="AU67" s="105" t="s">
        <v>25</v>
      </c>
      <c r="AV67" s="105" t="s">
        <v>18</v>
      </c>
      <c r="AW67" s="104" t="s">
        <v>2</v>
      </c>
      <c r="AX67" s="105" t="s">
        <v>93</v>
      </c>
      <c r="AY67" s="105" t="s">
        <v>50</v>
      </c>
      <c r="AZ67" s="105" t="s">
        <v>70</v>
      </c>
      <c r="BA67" s="105" t="s">
        <v>21</v>
      </c>
      <c r="BB67" s="6" t="s">
        <v>11</v>
      </c>
      <c r="BC67" s="6" t="s">
        <v>41</v>
      </c>
      <c r="BD67" s="105" t="s">
        <v>9</v>
      </c>
      <c r="BE67" s="6" t="s">
        <v>10</v>
      </c>
      <c r="BF67" s="6" t="s">
        <v>25</v>
      </c>
      <c r="BG67" s="6" t="s">
        <v>18</v>
      </c>
      <c r="BH67" s="18" t="s">
        <v>2</v>
      </c>
      <c r="BI67" s="6" t="s">
        <v>93</v>
      </c>
      <c r="BJ67" s="6" t="s">
        <v>50</v>
      </c>
      <c r="BK67" s="6" t="s">
        <v>70</v>
      </c>
      <c r="BL67" s="6" t="s">
        <v>21</v>
      </c>
      <c r="BM67" s="6" t="s">
        <v>11</v>
      </c>
      <c r="BN67" s="6" t="s">
        <v>41</v>
      </c>
      <c r="BO67" s="105" t="s">
        <v>9</v>
      </c>
      <c r="BP67" s="6" t="s">
        <v>10</v>
      </c>
      <c r="BQ67" s="6" t="s">
        <v>25</v>
      </c>
      <c r="BR67" s="6" t="s">
        <v>18</v>
      </c>
      <c r="BS67" s="18" t="s">
        <v>2</v>
      </c>
      <c r="BT67" s="6" t="s">
        <v>93</v>
      </c>
      <c r="BU67" s="6" t="s">
        <v>50</v>
      </c>
      <c r="BV67" s="6" t="s">
        <v>70</v>
      </c>
      <c r="BW67" s="6" t="s">
        <v>21</v>
      </c>
      <c r="BX67" s="6" t="s">
        <v>11</v>
      </c>
      <c r="BY67" s="6" t="s">
        <v>41</v>
      </c>
      <c r="BZ67" s="107"/>
      <c r="CA67" s="310"/>
      <c r="CC67" s="274"/>
    </row>
    <row r="68" spans="1:84" s="108" customFormat="1" ht="14.25">
      <c r="A68" s="6">
        <v>1</v>
      </c>
      <c r="B68" s="6">
        <v>1</v>
      </c>
      <c r="C68" s="6">
        <v>2</v>
      </c>
      <c r="D68" s="6">
        <v>3</v>
      </c>
      <c r="E68" s="6">
        <v>4</v>
      </c>
      <c r="F68" s="6">
        <v>5</v>
      </c>
      <c r="G68" s="6" t="s">
        <v>59</v>
      </c>
      <c r="H68" s="6">
        <v>7</v>
      </c>
      <c r="I68" s="6">
        <v>8</v>
      </c>
      <c r="J68" s="6" t="s">
        <v>106</v>
      </c>
      <c r="K68" s="6">
        <v>10</v>
      </c>
      <c r="L68" s="6">
        <v>1</v>
      </c>
      <c r="M68" s="6">
        <v>1</v>
      </c>
      <c r="N68" s="6">
        <v>2</v>
      </c>
      <c r="O68" s="6">
        <v>3</v>
      </c>
      <c r="P68" s="6">
        <v>4</v>
      </c>
      <c r="Q68" s="6">
        <v>5</v>
      </c>
      <c r="R68" s="6" t="s">
        <v>59</v>
      </c>
      <c r="S68" s="6">
        <v>7</v>
      </c>
      <c r="T68" s="6">
        <v>8</v>
      </c>
      <c r="U68" s="6" t="s">
        <v>106</v>
      </c>
      <c r="V68" s="6"/>
      <c r="W68" s="6">
        <v>1</v>
      </c>
      <c r="X68" s="6">
        <v>1</v>
      </c>
      <c r="Y68" s="6">
        <v>2</v>
      </c>
      <c r="Z68" s="6">
        <v>3</v>
      </c>
      <c r="AA68" s="6">
        <v>4</v>
      </c>
      <c r="AB68" s="6">
        <v>5</v>
      </c>
      <c r="AC68" s="6" t="s">
        <v>59</v>
      </c>
      <c r="AD68" s="6">
        <v>7</v>
      </c>
      <c r="AE68" s="6">
        <v>8</v>
      </c>
      <c r="AF68" s="6" t="s">
        <v>106</v>
      </c>
      <c r="AG68" s="6">
        <v>10</v>
      </c>
      <c r="AH68" s="6">
        <v>1</v>
      </c>
      <c r="AI68" s="6">
        <v>1</v>
      </c>
      <c r="AJ68" s="6">
        <v>2</v>
      </c>
      <c r="AK68" s="6">
        <v>3</v>
      </c>
      <c r="AL68" s="6">
        <v>4</v>
      </c>
      <c r="AM68" s="6">
        <v>5</v>
      </c>
      <c r="AN68" s="6" t="s">
        <v>59</v>
      </c>
      <c r="AO68" s="6">
        <v>7</v>
      </c>
      <c r="AP68" s="6">
        <v>8</v>
      </c>
      <c r="AQ68" s="6" t="s">
        <v>106</v>
      </c>
      <c r="AR68" s="6"/>
      <c r="AS68" s="6">
        <v>1</v>
      </c>
      <c r="AT68" s="6">
        <v>1</v>
      </c>
      <c r="AU68" s="6">
        <v>2</v>
      </c>
      <c r="AV68" s="6">
        <v>3</v>
      </c>
      <c r="AW68" s="6">
        <v>4</v>
      </c>
      <c r="AX68" s="6">
        <v>5</v>
      </c>
      <c r="AY68" s="6" t="s">
        <v>59</v>
      </c>
      <c r="AZ68" s="6">
        <v>7</v>
      </c>
      <c r="BA68" s="6">
        <v>8</v>
      </c>
      <c r="BB68" s="6" t="s">
        <v>106</v>
      </c>
      <c r="BC68" s="6"/>
      <c r="BD68" s="6">
        <v>1</v>
      </c>
      <c r="BE68" s="6">
        <v>1</v>
      </c>
      <c r="BF68" s="6">
        <v>2</v>
      </c>
      <c r="BG68" s="6">
        <v>3</v>
      </c>
      <c r="BH68" s="6">
        <v>4</v>
      </c>
      <c r="BI68" s="6">
        <v>5</v>
      </c>
      <c r="BJ68" s="6" t="s">
        <v>59</v>
      </c>
      <c r="BK68" s="6">
        <v>7</v>
      </c>
      <c r="BL68" s="6">
        <v>8</v>
      </c>
      <c r="BM68" s="6" t="s">
        <v>106</v>
      </c>
      <c r="BN68" s="6">
        <v>10</v>
      </c>
      <c r="BO68" s="6">
        <v>1</v>
      </c>
      <c r="BP68" s="6">
        <v>1</v>
      </c>
      <c r="BQ68" s="6">
        <v>2</v>
      </c>
      <c r="BR68" s="6">
        <v>3</v>
      </c>
      <c r="BS68" s="6">
        <v>4</v>
      </c>
      <c r="BT68" s="6">
        <v>5</v>
      </c>
      <c r="BU68" s="6" t="s">
        <v>59</v>
      </c>
      <c r="BV68" s="6">
        <v>7</v>
      </c>
      <c r="BW68" s="6">
        <v>8</v>
      </c>
      <c r="BX68" s="6" t="s">
        <v>106</v>
      </c>
      <c r="BY68" s="6">
        <v>10</v>
      </c>
      <c r="BZ68" s="107"/>
      <c r="CA68" s="310"/>
      <c r="CC68" s="274"/>
    </row>
    <row r="69" spans="1:84" ht="15" customHeight="1">
      <c r="A69" s="551" t="s">
        <v>12</v>
      </c>
      <c r="B69" s="553"/>
      <c r="C69" s="553"/>
      <c r="D69" s="553"/>
      <c r="E69" s="553"/>
      <c r="F69" s="553"/>
      <c r="G69" s="553"/>
      <c r="H69" s="553"/>
      <c r="I69" s="553"/>
      <c r="J69" s="553"/>
      <c r="K69" s="554"/>
      <c r="L69" s="35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551" t="s">
        <v>12</v>
      </c>
      <c r="X69" s="553"/>
      <c r="Y69" s="553"/>
      <c r="Z69" s="553"/>
      <c r="AA69" s="553"/>
      <c r="AB69" s="553"/>
      <c r="AC69" s="553"/>
      <c r="AD69" s="553"/>
      <c r="AE69" s="553"/>
      <c r="AF69" s="553"/>
      <c r="AG69" s="554"/>
      <c r="AH69" s="551" t="s">
        <v>12</v>
      </c>
      <c r="AI69" s="553"/>
      <c r="AJ69" s="553"/>
      <c r="AK69" s="553"/>
      <c r="AL69" s="553"/>
      <c r="AM69" s="553"/>
      <c r="AN69" s="553"/>
      <c r="AO69" s="553"/>
      <c r="AP69" s="553"/>
      <c r="AQ69" s="553"/>
      <c r="AR69" s="554"/>
      <c r="AS69" s="551" t="s">
        <v>12</v>
      </c>
      <c r="AT69" s="552"/>
      <c r="AU69" s="553"/>
      <c r="AV69" s="553"/>
      <c r="AW69" s="553"/>
      <c r="AX69" s="553"/>
      <c r="AY69" s="553"/>
      <c r="AZ69" s="553"/>
      <c r="BA69" s="553"/>
      <c r="BB69" s="552"/>
      <c r="BC69" s="554"/>
      <c r="BD69" s="551" t="s">
        <v>12</v>
      </c>
      <c r="BE69" s="552"/>
      <c r="BF69" s="553"/>
      <c r="BG69" s="553"/>
      <c r="BH69" s="553"/>
      <c r="BI69" s="553"/>
      <c r="BJ69" s="553"/>
      <c r="BK69" s="553"/>
      <c r="BL69" s="553"/>
      <c r="BM69" s="552"/>
      <c r="BN69" s="554"/>
      <c r="BO69" s="551" t="s">
        <v>12</v>
      </c>
      <c r="BP69" s="552"/>
      <c r="BQ69" s="553"/>
      <c r="BR69" s="553"/>
      <c r="BS69" s="553"/>
      <c r="BT69" s="553"/>
      <c r="BU69" s="553"/>
      <c r="BV69" s="553"/>
      <c r="BW69" s="553"/>
      <c r="BX69" s="552"/>
      <c r="BY69" s="554"/>
      <c r="BZ69" s="61"/>
      <c r="CA69" s="311"/>
      <c r="CB69" s="58" t="s">
        <v>218</v>
      </c>
    </row>
    <row r="70" spans="1:84">
      <c r="A70" s="106">
        <f>L70</f>
        <v>1</v>
      </c>
      <c r="B70" s="119" t="str">
        <f>M70</f>
        <v>Электроэнергия 1</v>
      </c>
      <c r="C70" s="75" t="str">
        <f>N70</f>
        <v>кВт час.</v>
      </c>
      <c r="D70" s="90">
        <f>BZ70/449*E70</f>
        <v>6185.5232967706015</v>
      </c>
      <c r="E70" s="91">
        <f>F64</f>
        <v>50</v>
      </c>
      <c r="F70" s="92">
        <v>1</v>
      </c>
      <c r="G70" s="122">
        <f>D70*F70/E70</f>
        <v>123.71046593541203</v>
      </c>
      <c r="H70" s="454">
        <f>AD70</f>
        <v>8.0533999999999999</v>
      </c>
      <c r="I70" s="97"/>
      <c r="J70" s="120">
        <f>H70*G70</f>
        <v>996.28986636424725</v>
      </c>
      <c r="K70" s="637">
        <f>CB76</f>
        <v>1.3550743460655212E-7</v>
      </c>
      <c r="L70" s="106">
        <f>W70</f>
        <v>1</v>
      </c>
      <c r="M70" s="132" t="str">
        <f>X70</f>
        <v>Электроэнергия 1</v>
      </c>
      <c r="N70" s="3" t="str">
        <f>Y70</f>
        <v>кВт час.</v>
      </c>
      <c r="O70" s="76"/>
      <c r="P70" s="74"/>
      <c r="Q70" s="77"/>
      <c r="R70" s="78"/>
      <c r="S70" s="461"/>
      <c r="T70" s="10"/>
      <c r="U70" s="133"/>
      <c r="V70" s="567"/>
      <c r="W70" s="106">
        <f>AH70</f>
        <v>1</v>
      </c>
      <c r="X70" s="143" t="str">
        <f>AI70</f>
        <v>Электроэнергия 1</v>
      </c>
      <c r="Y70" s="75" t="str">
        <f>AJ70</f>
        <v>кВт час.</v>
      </c>
      <c r="Z70" s="90">
        <f>BZ70/449*AA70</f>
        <v>19793.674549665924</v>
      </c>
      <c r="AA70" s="74">
        <f>AB64</f>
        <v>160</v>
      </c>
      <c r="AB70" s="77">
        <v>1</v>
      </c>
      <c r="AC70" s="78">
        <f>Z70*AB70/AA70</f>
        <v>123.71046593541203</v>
      </c>
      <c r="AD70" s="461">
        <f>AO70</f>
        <v>8.0533999999999999</v>
      </c>
      <c r="AE70" s="10"/>
      <c r="AF70" s="12">
        <f>AD70*AC70</f>
        <v>996.28986636424725</v>
      </c>
      <c r="AG70" s="567"/>
      <c r="AH70" s="106">
        <f>AS70</f>
        <v>1</v>
      </c>
      <c r="AI70" s="153" t="str">
        <f>AT70</f>
        <v>Электроэнергия 1</v>
      </c>
      <c r="AJ70" s="113" t="str">
        <f>AU70</f>
        <v>кВт час.</v>
      </c>
      <c r="AK70" s="90">
        <f>BZ70/449*AL70</f>
        <v>23257.567595857461</v>
      </c>
      <c r="AL70" s="91">
        <f>AM64</f>
        <v>188</v>
      </c>
      <c r="AM70" s="92">
        <v>1</v>
      </c>
      <c r="AN70" s="122">
        <f>AK70*AM70/AL70</f>
        <v>123.71046593541203</v>
      </c>
      <c r="AO70" s="454">
        <f>AZ70</f>
        <v>8.0533999999999999</v>
      </c>
      <c r="AP70" s="10"/>
      <c r="AQ70" s="154">
        <f>AO70*AN70</f>
        <v>996.28986636424725</v>
      </c>
      <c r="AR70" s="567"/>
      <c r="AS70" s="162">
        <f>BD70</f>
        <v>1</v>
      </c>
      <c r="AT70" s="184" t="str">
        <f>BE70</f>
        <v>Электроэнергия 1</v>
      </c>
      <c r="AU70" s="3" t="str">
        <f>BF70</f>
        <v>кВт час.</v>
      </c>
      <c r="AV70" s="90">
        <f>BZ70/449*AW70</f>
        <v>6309.2337627060133</v>
      </c>
      <c r="AW70" s="91">
        <f>AX64</f>
        <v>51</v>
      </c>
      <c r="AX70" s="92">
        <v>1</v>
      </c>
      <c r="AY70" s="122">
        <f>AV70*AX70/AW70</f>
        <v>123.71046593541203</v>
      </c>
      <c r="AZ70" s="454">
        <f>BK70</f>
        <v>8.0533999999999999</v>
      </c>
      <c r="BA70" s="163"/>
      <c r="BB70" s="181">
        <f>AZ70*AY70</f>
        <v>996.28986636424725</v>
      </c>
      <c r="BC70" s="567"/>
      <c r="BD70" s="106">
        <f>BO70</f>
        <v>1</v>
      </c>
      <c r="BE70" s="153" t="str">
        <f>BP70</f>
        <v>Электроэнергия 1</v>
      </c>
      <c r="BF70" s="3" t="str">
        <f>BQ70</f>
        <v>кВт час.</v>
      </c>
      <c r="BG70" s="90"/>
      <c r="BH70" s="374">
        <f>BI64</f>
        <v>33</v>
      </c>
      <c r="BI70" s="92">
        <v>1</v>
      </c>
      <c r="BJ70" s="122">
        <f>BG70*BI70/BH70</f>
        <v>0</v>
      </c>
      <c r="BK70" s="454">
        <f>BV70</f>
        <v>8.0533999999999999</v>
      </c>
      <c r="BL70" s="72"/>
      <c r="BM70" s="154">
        <f>BK70*BJ70</f>
        <v>0</v>
      </c>
      <c r="BN70" s="567"/>
      <c r="BO70" s="196">
        <v>1</v>
      </c>
      <c r="BP70" s="200" t="s">
        <v>15</v>
      </c>
      <c r="BQ70" s="205" t="s">
        <v>42</v>
      </c>
      <c r="BR70" s="197"/>
      <c r="BS70" s="198">
        <f>BT58</f>
        <v>4</v>
      </c>
      <c r="BT70" s="199">
        <v>1</v>
      </c>
      <c r="BU70" s="98"/>
      <c r="BV70" s="476">
        <v>8.0533999999999999</v>
      </c>
      <c r="BW70" s="117"/>
      <c r="BX70" s="150">
        <f>BV70*BU70</f>
        <v>0</v>
      </c>
      <c r="BY70" s="564"/>
      <c r="BZ70" s="62">
        <v>55545.999205</v>
      </c>
      <c r="CA70" s="312">
        <f>BX70*BS70+BM70*BH70+BB70*AW70+AQ70*AL70+AF70*AA70+U70*P70+J70*E70</f>
        <v>447334.14999754704</v>
      </c>
      <c r="CB70" s="22">
        <f>BR70+BG70+AV70+AK70+Z70+O70+D70</f>
        <v>55545.999205000007</v>
      </c>
      <c r="CC70" s="280">
        <v>447334.15</v>
      </c>
      <c r="CD70" s="254">
        <f>CC70-CA70</f>
        <v>2.4529872462153435E-6</v>
      </c>
    </row>
    <row r="71" spans="1:84">
      <c r="A71" s="106">
        <f t="shared" ref="A71:A74" si="128">L71</f>
        <v>2</v>
      </c>
      <c r="B71" s="119" t="str">
        <f t="shared" ref="B71:B74" si="129">M71</f>
        <v>Теплоэнергия</v>
      </c>
      <c r="C71" s="75" t="str">
        <f t="shared" ref="C71:C74" si="130">N71</f>
        <v>Ккал</v>
      </c>
      <c r="D71" s="90">
        <f>BZ71/449*E71</f>
        <v>88.044654900222724</v>
      </c>
      <c r="E71" s="91">
        <f>E70</f>
        <v>50</v>
      </c>
      <c r="F71" s="92">
        <v>1</v>
      </c>
      <c r="G71" s="122">
        <f>D71*F71/E71</f>
        <v>1.7608930980044546</v>
      </c>
      <c r="H71" s="454">
        <f t="shared" ref="H71:H74" si="131">AD71</f>
        <v>3299.09</v>
      </c>
      <c r="I71" s="97"/>
      <c r="J71" s="120">
        <f>H71*G71</f>
        <v>5809.3448106955166</v>
      </c>
      <c r="K71" s="568"/>
      <c r="L71" s="106">
        <f t="shared" ref="L71:L74" si="132">W71</f>
        <v>2</v>
      </c>
      <c r="M71" s="132" t="str">
        <f t="shared" ref="M71:M74" si="133">X71</f>
        <v>Теплоэнергия</v>
      </c>
      <c r="N71" s="3" t="str">
        <f t="shared" ref="N71:N74" si="134">Y71</f>
        <v>Ккал</v>
      </c>
      <c r="O71" s="76"/>
      <c r="P71" s="74"/>
      <c r="Q71" s="77"/>
      <c r="R71" s="78"/>
      <c r="S71" s="461"/>
      <c r="T71" s="10"/>
      <c r="U71" s="133"/>
      <c r="V71" s="568"/>
      <c r="W71" s="106">
        <f t="shared" ref="W71:W74" si="135">AH71</f>
        <v>2</v>
      </c>
      <c r="X71" s="143" t="str">
        <f t="shared" ref="X71:X74" si="136">AI71</f>
        <v>Теплоэнергия</v>
      </c>
      <c r="Y71" s="75" t="str">
        <f t="shared" ref="Y71:Y74" si="137">AJ71</f>
        <v>Ккал</v>
      </c>
      <c r="Z71" s="90">
        <f>BZ71/449*AA71</f>
        <v>281.74289568071271</v>
      </c>
      <c r="AA71" s="74">
        <f>AA70</f>
        <v>160</v>
      </c>
      <c r="AB71" s="77">
        <v>1</v>
      </c>
      <c r="AC71" s="78">
        <f>Z71*AB71/AA71</f>
        <v>1.7608930980044544</v>
      </c>
      <c r="AD71" s="461">
        <f t="shared" ref="AD71:AD74" si="138">AO71</f>
        <v>3299.09</v>
      </c>
      <c r="AE71" s="10"/>
      <c r="AF71" s="12">
        <f>AD71*AC71</f>
        <v>5809.3448106955157</v>
      </c>
      <c r="AG71" s="568"/>
      <c r="AH71" s="106">
        <f t="shared" ref="AH71:AH74" si="139">AS71</f>
        <v>2</v>
      </c>
      <c r="AI71" s="153" t="str">
        <f t="shared" ref="AI71:AI74" si="140">AT71</f>
        <v>Теплоэнергия</v>
      </c>
      <c r="AJ71" s="113" t="str">
        <f t="shared" ref="AJ71:AJ74" si="141">AU71</f>
        <v>Ккал</v>
      </c>
      <c r="AK71" s="90">
        <f>BZ71/449*AL71</f>
        <v>331.04790242483745</v>
      </c>
      <c r="AL71" s="91">
        <f>AL70</f>
        <v>188</v>
      </c>
      <c r="AM71" s="92">
        <v>1</v>
      </c>
      <c r="AN71" s="122">
        <f>AK71*AM71/AL71</f>
        <v>1.7608930980044546</v>
      </c>
      <c r="AO71" s="454">
        <f t="shared" ref="AO71:AO74" si="142">AZ71</f>
        <v>3299.09</v>
      </c>
      <c r="AP71" s="10"/>
      <c r="AQ71" s="154">
        <f>AO71*AN71</f>
        <v>5809.3448106955166</v>
      </c>
      <c r="AR71" s="568"/>
      <c r="AS71" s="162">
        <f t="shared" ref="AS71:AS74" si="143">BD71</f>
        <v>2</v>
      </c>
      <c r="AT71" s="184" t="str">
        <f t="shared" ref="AT71:AT74" si="144">BE71</f>
        <v>Теплоэнергия</v>
      </c>
      <c r="AU71" s="3" t="str">
        <f t="shared" ref="AU71:AU74" si="145">BF71</f>
        <v>Ккал</v>
      </c>
      <c r="AV71" s="90">
        <f>BZ71/449*AW71</f>
        <v>89.805547998227169</v>
      </c>
      <c r="AW71" s="91">
        <f>AW70</f>
        <v>51</v>
      </c>
      <c r="AX71" s="92">
        <v>1</v>
      </c>
      <c r="AY71" s="122">
        <f>AV71*AX71/AW71</f>
        <v>1.7608930980044544</v>
      </c>
      <c r="AZ71" s="454">
        <f t="shared" ref="AZ71:AZ74" si="146">BK71</f>
        <v>3299.09</v>
      </c>
      <c r="BA71" s="163"/>
      <c r="BB71" s="181">
        <f>AZ71*AY71</f>
        <v>5809.3448106955157</v>
      </c>
      <c r="BC71" s="568"/>
      <c r="BD71" s="106">
        <f t="shared" ref="BD71:BD74" si="147">BO71</f>
        <v>2</v>
      </c>
      <c r="BE71" s="153" t="str">
        <f t="shared" ref="BE71:BE74" si="148">BP71</f>
        <v>Теплоэнергия</v>
      </c>
      <c r="BF71" s="3" t="str">
        <f t="shared" ref="BF71:BF74" si="149">BQ71</f>
        <v>Ккал</v>
      </c>
      <c r="BG71" s="90"/>
      <c r="BH71" s="374">
        <f>BH70</f>
        <v>33</v>
      </c>
      <c r="BI71" s="92">
        <v>1</v>
      </c>
      <c r="BJ71" s="122">
        <f>BG71*BI71/BH71</f>
        <v>0</v>
      </c>
      <c r="BK71" s="454">
        <f t="shared" ref="BK71:BK74" si="150">BV71</f>
        <v>3299.09</v>
      </c>
      <c r="BL71" s="72"/>
      <c r="BM71" s="154">
        <f>BK71*BJ71</f>
        <v>0</v>
      </c>
      <c r="BN71" s="568"/>
      <c r="BO71" s="196">
        <v>2</v>
      </c>
      <c r="BP71" s="200" t="s">
        <v>13</v>
      </c>
      <c r="BQ71" s="205" t="s">
        <v>43</v>
      </c>
      <c r="BR71" s="197"/>
      <c r="BS71" s="198">
        <f>BS70</f>
        <v>4</v>
      </c>
      <c r="BT71" s="199">
        <v>1</v>
      </c>
      <c r="BU71" s="98"/>
      <c r="BV71" s="476">
        <v>3299.09</v>
      </c>
      <c r="BW71" s="117"/>
      <c r="BX71" s="150">
        <f>BV71*BU71</f>
        <v>0</v>
      </c>
      <c r="BY71" s="565"/>
      <c r="BZ71" s="62">
        <v>790.64100100400003</v>
      </c>
      <c r="CA71" s="312">
        <f>BX71*BS71+BM71*BH71+BB71*AW71+AQ71*AL71+AF71*AA71+U71*P71+J71*E71</f>
        <v>2608395.8200022867</v>
      </c>
      <c r="CB71" s="22">
        <f>BR71+BG71+AV71+AK71+Z71+O71+D71</f>
        <v>790.64100100399992</v>
      </c>
      <c r="CC71" s="280">
        <v>2608395.8199999998</v>
      </c>
      <c r="CD71" s="254">
        <f>CC71-CA71</f>
        <v>-2.2868625819683075E-6</v>
      </c>
    </row>
    <row r="72" spans="1:84" ht="18">
      <c r="A72" s="106">
        <f t="shared" si="128"/>
        <v>3</v>
      </c>
      <c r="B72" s="119" t="str">
        <f t="shared" si="129"/>
        <v>Водоснабжение</v>
      </c>
      <c r="C72" s="75" t="str">
        <f t="shared" si="130"/>
        <v>м3</v>
      </c>
      <c r="D72" s="90">
        <f>BZ72/449*E72</f>
        <v>204.59298290089089</v>
      </c>
      <c r="E72" s="91">
        <f t="shared" ref="E72:E73" si="151">E71</f>
        <v>50</v>
      </c>
      <c r="F72" s="92">
        <v>1</v>
      </c>
      <c r="G72" s="122">
        <f>D72*F72/E72</f>
        <v>4.0918596580178175</v>
      </c>
      <c r="H72" s="454">
        <f t="shared" si="131"/>
        <v>110.75</v>
      </c>
      <c r="I72" s="97"/>
      <c r="J72" s="120">
        <f>H72*G72</f>
        <v>453.17345712547331</v>
      </c>
      <c r="K72" s="568"/>
      <c r="L72" s="106">
        <f t="shared" si="132"/>
        <v>3</v>
      </c>
      <c r="M72" s="132" t="str">
        <f t="shared" si="133"/>
        <v>Водоснабжение</v>
      </c>
      <c r="N72" s="3" t="str">
        <f t="shared" si="134"/>
        <v>м3</v>
      </c>
      <c r="O72" s="76"/>
      <c r="P72" s="74"/>
      <c r="Q72" s="77"/>
      <c r="R72" s="78"/>
      <c r="S72" s="461"/>
      <c r="T72" s="10"/>
      <c r="U72" s="133"/>
      <c r="V72" s="568"/>
      <c r="W72" s="106">
        <f t="shared" si="135"/>
        <v>3</v>
      </c>
      <c r="X72" s="143" t="str">
        <f t="shared" si="136"/>
        <v>Водоснабжение</v>
      </c>
      <c r="Y72" s="75" t="str">
        <f t="shared" si="137"/>
        <v>м3</v>
      </c>
      <c r="Z72" s="90">
        <f>BZ72/449*AA72</f>
        <v>654.6975452828508</v>
      </c>
      <c r="AA72" s="74">
        <f t="shared" ref="AA72:AA73" si="152">AA71</f>
        <v>160</v>
      </c>
      <c r="AB72" s="77">
        <v>1</v>
      </c>
      <c r="AC72" s="78">
        <f>Z72*AB72/AA72</f>
        <v>4.0918596580178175</v>
      </c>
      <c r="AD72" s="461">
        <f t="shared" si="138"/>
        <v>110.75</v>
      </c>
      <c r="AE72" s="10"/>
      <c r="AF72" s="12">
        <f>AD72*AC72</f>
        <v>453.17345712547331</v>
      </c>
      <c r="AG72" s="568"/>
      <c r="AH72" s="106">
        <f t="shared" si="139"/>
        <v>3</v>
      </c>
      <c r="AI72" s="153" t="str">
        <f t="shared" si="140"/>
        <v>Водоснабжение</v>
      </c>
      <c r="AJ72" s="113" t="str">
        <f t="shared" si="141"/>
        <v>м3</v>
      </c>
      <c r="AK72" s="90">
        <f>BZ72/449*AL72</f>
        <v>769.26961570734966</v>
      </c>
      <c r="AL72" s="91">
        <f t="shared" ref="AL72:AL73" si="153">AL71</f>
        <v>188</v>
      </c>
      <c r="AM72" s="92">
        <v>1</v>
      </c>
      <c r="AN72" s="122">
        <f>AK72*AM72/AL72</f>
        <v>4.0918596580178175</v>
      </c>
      <c r="AO72" s="454">
        <f t="shared" si="142"/>
        <v>110.75</v>
      </c>
      <c r="AP72" s="10"/>
      <c r="AQ72" s="154">
        <f>AO72*AN72</f>
        <v>453.17345712547331</v>
      </c>
      <c r="AR72" s="568"/>
      <c r="AS72" s="162">
        <f t="shared" si="143"/>
        <v>3</v>
      </c>
      <c r="AT72" s="184" t="str">
        <f t="shared" si="144"/>
        <v>Водоснабжение</v>
      </c>
      <c r="AU72" s="3" t="str">
        <f t="shared" si="145"/>
        <v>м3</v>
      </c>
      <c r="AV72" s="90">
        <f>BZ72/449*AW72</f>
        <v>208.68484255890868</v>
      </c>
      <c r="AW72" s="91">
        <f t="shared" ref="AW72:AW73" si="154">AW71</f>
        <v>51</v>
      </c>
      <c r="AX72" s="92">
        <v>1</v>
      </c>
      <c r="AY72" s="122">
        <f>AV72*AX72/AW72</f>
        <v>4.0918596580178175</v>
      </c>
      <c r="AZ72" s="454">
        <f t="shared" si="146"/>
        <v>110.75</v>
      </c>
      <c r="BA72" s="163"/>
      <c r="BB72" s="181">
        <f>AZ72*AY72</f>
        <v>453.17345712547331</v>
      </c>
      <c r="BC72" s="568"/>
      <c r="BD72" s="106">
        <f t="shared" si="147"/>
        <v>3</v>
      </c>
      <c r="BE72" s="153" t="str">
        <f t="shared" si="148"/>
        <v>Водоснабжение</v>
      </c>
      <c r="BF72" s="3" t="str">
        <f t="shared" si="149"/>
        <v>м3</v>
      </c>
      <c r="BG72" s="90"/>
      <c r="BH72" s="374">
        <f t="shared" ref="BH72:BH74" si="155">BH71</f>
        <v>33</v>
      </c>
      <c r="BI72" s="92">
        <v>1</v>
      </c>
      <c r="BJ72" s="122">
        <f>BG72*BI72/BH72</f>
        <v>0</v>
      </c>
      <c r="BK72" s="454">
        <f t="shared" si="150"/>
        <v>110.75</v>
      </c>
      <c r="BL72" s="72"/>
      <c r="BM72" s="154">
        <f>BK72*BJ72</f>
        <v>0</v>
      </c>
      <c r="BN72" s="568"/>
      <c r="BO72" s="196">
        <v>3</v>
      </c>
      <c r="BP72" s="200" t="s">
        <v>216</v>
      </c>
      <c r="BQ72" s="205" t="s">
        <v>157</v>
      </c>
      <c r="BR72" s="197"/>
      <c r="BS72" s="198">
        <f t="shared" ref="BS72:BS73" si="156">BS71</f>
        <v>4</v>
      </c>
      <c r="BT72" s="199">
        <v>1</v>
      </c>
      <c r="BU72" s="98"/>
      <c r="BV72" s="476">
        <v>110.75</v>
      </c>
      <c r="BW72" s="117"/>
      <c r="BX72" s="150">
        <f>BV72*BU72</f>
        <v>0</v>
      </c>
      <c r="BY72" s="565"/>
      <c r="BZ72" s="62">
        <f>3674.4899729/2</f>
        <v>1837.2449864499999</v>
      </c>
      <c r="CA72" s="312">
        <f>BX72*BS72+BM72*BH72+BB72*AW72+AQ72*AL72+AF72*AA72+U72*P72+J72*E72</f>
        <v>203474.8822493375</v>
      </c>
      <c r="CB72" s="22">
        <f>BR72+BG72+AV72+AK72+Z72+O72+D72</f>
        <v>1837.2449864499999</v>
      </c>
      <c r="CC72" s="280">
        <v>406766.04</v>
      </c>
      <c r="CD72" s="254">
        <f>CC72-CA72-CA74</f>
        <v>-3.0035153031349182E-8</v>
      </c>
    </row>
    <row r="73" spans="1:84" s="58" customFormat="1" ht="18">
      <c r="A73" s="106">
        <f t="shared" si="128"/>
        <v>4</v>
      </c>
      <c r="B73" s="119" t="str">
        <f t="shared" si="129"/>
        <v>ТКО</v>
      </c>
      <c r="C73" s="75" t="str">
        <f t="shared" si="130"/>
        <v>м3</v>
      </c>
      <c r="D73" s="90">
        <f>BZ73/449*E73</f>
        <v>2.6726057906458798</v>
      </c>
      <c r="E73" s="91">
        <f t="shared" si="151"/>
        <v>50</v>
      </c>
      <c r="F73" s="92">
        <v>1</v>
      </c>
      <c r="G73" s="122">
        <f>D73*F73/E73</f>
        <v>5.3452115812917596E-2</v>
      </c>
      <c r="H73" s="454">
        <f t="shared" ref="H73" si="157">AD73</f>
        <v>2257.4</v>
      </c>
      <c r="I73" s="97"/>
      <c r="J73" s="120">
        <f>H73*G73</f>
        <v>120.66280623608019</v>
      </c>
      <c r="K73" s="568"/>
      <c r="L73" s="106">
        <f t="shared" si="132"/>
        <v>4</v>
      </c>
      <c r="M73" s="132" t="str">
        <f t="shared" si="133"/>
        <v>ТКО</v>
      </c>
      <c r="N73" s="3" t="str">
        <f t="shared" si="134"/>
        <v>м3</v>
      </c>
      <c r="O73" s="258"/>
      <c r="P73" s="259"/>
      <c r="Q73" s="260"/>
      <c r="R73" s="261"/>
      <c r="S73" s="462"/>
      <c r="T73" s="262"/>
      <c r="U73" s="263"/>
      <c r="V73" s="568"/>
      <c r="W73" s="106">
        <f t="shared" si="135"/>
        <v>4</v>
      </c>
      <c r="X73" s="143" t="str">
        <f t="shared" si="136"/>
        <v>ТКО</v>
      </c>
      <c r="Y73" s="75" t="str">
        <f t="shared" si="137"/>
        <v>м3</v>
      </c>
      <c r="Z73" s="90">
        <f>BZ73/449*AA73</f>
        <v>8.552338530066816</v>
      </c>
      <c r="AA73" s="74">
        <f t="shared" si="152"/>
        <v>160</v>
      </c>
      <c r="AB73" s="77">
        <v>1</v>
      </c>
      <c r="AC73" s="78">
        <f>Z73*AB73/AA73</f>
        <v>5.3452115812917603E-2</v>
      </c>
      <c r="AD73" s="461">
        <f t="shared" ref="AD73" si="158">AO73</f>
        <v>2257.4</v>
      </c>
      <c r="AE73" s="10"/>
      <c r="AF73" s="12">
        <f>AD73*AC73</f>
        <v>120.6628062360802</v>
      </c>
      <c r="AG73" s="568"/>
      <c r="AH73" s="106">
        <f t="shared" si="139"/>
        <v>4</v>
      </c>
      <c r="AI73" s="153" t="str">
        <f t="shared" si="140"/>
        <v>ТКО</v>
      </c>
      <c r="AJ73" s="113" t="str">
        <f t="shared" si="141"/>
        <v>м3</v>
      </c>
      <c r="AK73" s="90">
        <f>BZ73/449*AL73</f>
        <v>10.048997772828509</v>
      </c>
      <c r="AL73" s="91">
        <f t="shared" si="153"/>
        <v>188</v>
      </c>
      <c r="AM73" s="92">
        <v>1</v>
      </c>
      <c r="AN73" s="122">
        <f>AK73*AM73/AL73</f>
        <v>5.3452115812917603E-2</v>
      </c>
      <c r="AO73" s="454">
        <f t="shared" ref="AO73" si="159">AZ73</f>
        <v>2257.4</v>
      </c>
      <c r="AP73" s="10"/>
      <c r="AQ73" s="154">
        <f>AO73*AN73</f>
        <v>120.6628062360802</v>
      </c>
      <c r="AR73" s="568"/>
      <c r="AS73" s="162">
        <f t="shared" si="143"/>
        <v>4</v>
      </c>
      <c r="AT73" s="184" t="str">
        <f t="shared" si="144"/>
        <v>ТКО</v>
      </c>
      <c r="AU73" s="3" t="str">
        <f t="shared" si="145"/>
        <v>м3</v>
      </c>
      <c r="AV73" s="90">
        <f>BZ73/449*AW73</f>
        <v>2.7260579064587973</v>
      </c>
      <c r="AW73" s="91">
        <f t="shared" si="154"/>
        <v>51</v>
      </c>
      <c r="AX73" s="92">
        <v>1</v>
      </c>
      <c r="AY73" s="122">
        <f>AV73*AX73/AW73</f>
        <v>5.3452115812917596E-2</v>
      </c>
      <c r="AZ73" s="454">
        <f t="shared" ref="AZ73" si="160">BK73</f>
        <v>2257.4</v>
      </c>
      <c r="BA73" s="163"/>
      <c r="BB73" s="181">
        <f>AZ73*AY73</f>
        <v>120.66280623608019</v>
      </c>
      <c r="BC73" s="568"/>
      <c r="BD73" s="106">
        <f t="shared" si="147"/>
        <v>4</v>
      </c>
      <c r="BE73" s="153" t="str">
        <f t="shared" si="148"/>
        <v>ТКО</v>
      </c>
      <c r="BF73" s="3" t="str">
        <f t="shared" si="149"/>
        <v>м3</v>
      </c>
      <c r="BG73" s="265"/>
      <c r="BH73" s="374">
        <f t="shared" si="155"/>
        <v>33</v>
      </c>
      <c r="BI73" s="92">
        <v>1</v>
      </c>
      <c r="BJ73" s="122">
        <f>BG73*BI73/BH73</f>
        <v>0</v>
      </c>
      <c r="BK73" s="454">
        <f t="shared" si="150"/>
        <v>2257.4</v>
      </c>
      <c r="BL73" s="72"/>
      <c r="BM73" s="154">
        <f>BK73*BJ73</f>
        <v>0</v>
      </c>
      <c r="BN73" s="568"/>
      <c r="BO73" s="196">
        <v>4</v>
      </c>
      <c r="BP73" s="266" t="s">
        <v>178</v>
      </c>
      <c r="BQ73" s="205" t="s">
        <v>157</v>
      </c>
      <c r="BR73" s="267"/>
      <c r="BS73" s="198">
        <f t="shared" si="156"/>
        <v>4</v>
      </c>
      <c r="BT73" s="199">
        <v>1</v>
      </c>
      <c r="BU73" s="98"/>
      <c r="BV73" s="476">
        <v>2257.4</v>
      </c>
      <c r="BW73" s="268"/>
      <c r="BX73" s="150">
        <f>BV73*BU73</f>
        <v>0</v>
      </c>
      <c r="BY73" s="565"/>
      <c r="BZ73" s="62">
        <v>24</v>
      </c>
      <c r="CA73" s="312">
        <f>BX73*BS73+BM73*BH73+BB73*AW73+AQ73*AL73+AF73*AA73+U73*P73+J73*E73</f>
        <v>54177.600000000013</v>
      </c>
      <c r="CB73" s="22">
        <f>BR73+BG73+AV73+AK73+Z73+O73+D73</f>
        <v>24</v>
      </c>
      <c r="CC73" s="280">
        <v>54177.599999999999</v>
      </c>
      <c r="CD73" s="254">
        <f>CC73-CA73</f>
        <v>0</v>
      </c>
    </row>
    <row r="74" spans="1:84" ht="18" customHeight="1" thickBot="1">
      <c r="A74" s="106">
        <f t="shared" si="128"/>
        <v>5</v>
      </c>
      <c r="B74" s="119" t="str">
        <f t="shared" si="129"/>
        <v>Водоотведение</v>
      </c>
      <c r="C74" s="75" t="str">
        <f t="shared" si="130"/>
        <v>кол-во машин</v>
      </c>
      <c r="D74" s="90">
        <f>BZ74/449*E74</f>
        <v>204.59298290089089</v>
      </c>
      <c r="E74" s="91">
        <f>E72</f>
        <v>50</v>
      </c>
      <c r="F74" s="92">
        <v>1</v>
      </c>
      <c r="G74" s="122">
        <f t="shared" ref="G74" si="161">D74*F74/E74</f>
        <v>4.0918596580178175</v>
      </c>
      <c r="H74" s="454">
        <f t="shared" si="131"/>
        <v>110.65</v>
      </c>
      <c r="I74" s="97"/>
      <c r="J74" s="120">
        <f>H74*G74</f>
        <v>452.76427115967152</v>
      </c>
      <c r="K74" s="568"/>
      <c r="L74" s="106">
        <f t="shared" si="132"/>
        <v>5</v>
      </c>
      <c r="M74" s="132" t="str">
        <f t="shared" si="133"/>
        <v>Водоотведение</v>
      </c>
      <c r="N74" s="3" t="str">
        <f t="shared" si="134"/>
        <v>кол-во машин</v>
      </c>
      <c r="O74" s="76"/>
      <c r="P74" s="74"/>
      <c r="Q74" s="77"/>
      <c r="R74" s="78"/>
      <c r="S74" s="461"/>
      <c r="T74" s="10"/>
      <c r="U74" s="133"/>
      <c r="V74" s="568"/>
      <c r="W74" s="106">
        <f t="shared" si="135"/>
        <v>5</v>
      </c>
      <c r="X74" s="143" t="str">
        <f t="shared" si="136"/>
        <v>Водоотведение</v>
      </c>
      <c r="Y74" s="75" t="str">
        <f t="shared" si="137"/>
        <v>кол-во машин</v>
      </c>
      <c r="Z74" s="90">
        <f>BZ74/449*AA74</f>
        <v>654.6975452828508</v>
      </c>
      <c r="AA74" s="74">
        <f>AA72</f>
        <v>160</v>
      </c>
      <c r="AB74" s="77">
        <v>1</v>
      </c>
      <c r="AC74" s="78">
        <f t="shared" ref="AC74" si="162">Z74*AB74/AA74</f>
        <v>4.0918596580178175</v>
      </c>
      <c r="AD74" s="461">
        <f t="shared" si="138"/>
        <v>110.65</v>
      </c>
      <c r="AE74" s="10"/>
      <c r="AF74" s="12">
        <f>AD74*AC74</f>
        <v>452.76427115967152</v>
      </c>
      <c r="AG74" s="568"/>
      <c r="AH74" s="106">
        <f t="shared" si="139"/>
        <v>5</v>
      </c>
      <c r="AI74" s="153" t="str">
        <f t="shared" si="140"/>
        <v>Водоотведение</v>
      </c>
      <c r="AJ74" s="113" t="str">
        <f t="shared" si="141"/>
        <v>кол-во машин</v>
      </c>
      <c r="AK74" s="90">
        <f>BZ74/449*AL74</f>
        <v>769.26961570734966</v>
      </c>
      <c r="AL74" s="91">
        <f>AL72</f>
        <v>188</v>
      </c>
      <c r="AM74" s="92">
        <v>1</v>
      </c>
      <c r="AN74" s="122">
        <f t="shared" ref="AN74" si="163">AK74*AM74/AL74</f>
        <v>4.0918596580178175</v>
      </c>
      <c r="AO74" s="454">
        <f t="shared" si="142"/>
        <v>110.65</v>
      </c>
      <c r="AP74" s="10"/>
      <c r="AQ74" s="154">
        <f>AO74*AN74</f>
        <v>452.76427115967152</v>
      </c>
      <c r="AR74" s="568"/>
      <c r="AS74" s="162">
        <f t="shared" si="143"/>
        <v>5</v>
      </c>
      <c r="AT74" s="184" t="str">
        <f t="shared" si="144"/>
        <v>Водоотведение</v>
      </c>
      <c r="AU74" s="3" t="str">
        <f t="shared" si="145"/>
        <v>кол-во машин</v>
      </c>
      <c r="AV74" s="90">
        <f>BZ74/449*AW74</f>
        <v>208.68484255890868</v>
      </c>
      <c r="AW74" s="172">
        <f>AW72</f>
        <v>51</v>
      </c>
      <c r="AX74" s="173">
        <v>1</v>
      </c>
      <c r="AY74" s="174">
        <f t="shared" ref="AY74" si="164">AV74*AX74/AW74</f>
        <v>4.0918596580178175</v>
      </c>
      <c r="AZ74" s="472">
        <f t="shared" si="146"/>
        <v>110.65</v>
      </c>
      <c r="BA74" s="176"/>
      <c r="BB74" s="181">
        <f>AZ74*AY74</f>
        <v>452.76427115967152</v>
      </c>
      <c r="BC74" s="568"/>
      <c r="BD74" s="106">
        <f t="shared" si="147"/>
        <v>5</v>
      </c>
      <c r="BE74" s="153" t="str">
        <f t="shared" si="148"/>
        <v>Водоотведение</v>
      </c>
      <c r="BF74" s="3" t="str">
        <f t="shared" si="149"/>
        <v>кол-во машин</v>
      </c>
      <c r="BG74" s="90"/>
      <c r="BH74" s="374">
        <f t="shared" si="155"/>
        <v>33</v>
      </c>
      <c r="BI74" s="92">
        <v>1</v>
      </c>
      <c r="BJ74" s="122">
        <f t="shared" ref="BJ74" si="165">BG74*BI74/BH74</f>
        <v>0</v>
      </c>
      <c r="BK74" s="454">
        <f t="shared" si="150"/>
        <v>110.65</v>
      </c>
      <c r="BL74" s="72"/>
      <c r="BM74" s="154">
        <f>BK74*BJ74</f>
        <v>0</v>
      </c>
      <c r="BN74" s="568"/>
      <c r="BO74" s="196">
        <v>5</v>
      </c>
      <c r="BP74" s="200" t="s">
        <v>14</v>
      </c>
      <c r="BQ74" s="205" t="s">
        <v>217</v>
      </c>
      <c r="BR74" s="197"/>
      <c r="BS74" s="198">
        <f>BS72</f>
        <v>4</v>
      </c>
      <c r="BT74" s="199">
        <v>1</v>
      </c>
      <c r="BU74" s="98"/>
      <c r="BV74" s="476">
        <v>110.65</v>
      </c>
      <c r="BW74" s="117"/>
      <c r="BX74" s="150">
        <f>BV74*BU74</f>
        <v>0</v>
      </c>
      <c r="BY74" s="565"/>
      <c r="BZ74" s="62">
        <f>BZ72</f>
        <v>1837.2449864499999</v>
      </c>
      <c r="CA74" s="312">
        <f>BX74*BS74+BM74*BH74+BB74*AW74+AQ74*AL74+AF74*AA74+U74*P74+J74*E74</f>
        <v>203291.15775069251</v>
      </c>
      <c r="CB74" s="22">
        <f>BR74+BG74+AV74+AK74+Z74+O74+D74</f>
        <v>1837.2449864499999</v>
      </c>
      <c r="CC74" s="280"/>
      <c r="CD74" s="254"/>
    </row>
    <row r="75" spans="1:84" ht="16.5" thickBot="1">
      <c r="A75" s="644" t="s">
        <v>24</v>
      </c>
      <c r="B75" s="645"/>
      <c r="C75" s="645"/>
      <c r="D75" s="645"/>
      <c r="E75" s="645"/>
      <c r="F75" s="645"/>
      <c r="G75" s="645"/>
      <c r="H75" s="645"/>
      <c r="I75" s="646"/>
      <c r="J75" s="121">
        <f>SUM(J70:J74)</f>
        <v>7832.2352115809899</v>
      </c>
      <c r="K75" s="569"/>
      <c r="L75" s="628" t="s">
        <v>24</v>
      </c>
      <c r="M75" s="628"/>
      <c r="N75" s="628"/>
      <c r="O75" s="628"/>
      <c r="P75" s="628"/>
      <c r="Q75" s="628"/>
      <c r="R75" s="628"/>
      <c r="S75" s="628"/>
      <c r="T75" s="628"/>
      <c r="U75" s="134"/>
      <c r="V75" s="569"/>
      <c r="W75" s="681" t="s">
        <v>24</v>
      </c>
      <c r="X75" s="682"/>
      <c r="Y75" s="682"/>
      <c r="Z75" s="682"/>
      <c r="AA75" s="682"/>
      <c r="AB75" s="682"/>
      <c r="AC75" s="682"/>
      <c r="AD75" s="682"/>
      <c r="AE75" s="683"/>
      <c r="AF75" s="13">
        <f>SUM(AF70:AF74)</f>
        <v>7832.2352115809881</v>
      </c>
      <c r="AG75" s="569"/>
      <c r="AH75" s="658" t="s">
        <v>24</v>
      </c>
      <c r="AI75" s="659"/>
      <c r="AJ75" s="659"/>
      <c r="AK75" s="659"/>
      <c r="AL75" s="659"/>
      <c r="AM75" s="659"/>
      <c r="AN75" s="659"/>
      <c r="AO75" s="659"/>
      <c r="AP75" s="660"/>
      <c r="AQ75" s="155">
        <f>SUM(AQ70:AQ74)</f>
        <v>7832.2352115809899</v>
      </c>
      <c r="AR75" s="569"/>
      <c r="AS75" s="666" t="s">
        <v>24</v>
      </c>
      <c r="AT75" s="666"/>
      <c r="AU75" s="666"/>
      <c r="AV75" s="666"/>
      <c r="AW75" s="666"/>
      <c r="AX75" s="666"/>
      <c r="AY75" s="666"/>
      <c r="AZ75" s="666"/>
      <c r="BA75" s="666"/>
      <c r="BB75" s="185">
        <f>SUM(BB70:BB74)</f>
        <v>7832.2352115809881</v>
      </c>
      <c r="BC75" s="569"/>
      <c r="BD75" s="550" t="s">
        <v>24</v>
      </c>
      <c r="BE75" s="550"/>
      <c r="BF75" s="550"/>
      <c r="BG75" s="550"/>
      <c r="BH75" s="550"/>
      <c r="BI75" s="550"/>
      <c r="BJ75" s="550"/>
      <c r="BK75" s="550"/>
      <c r="BL75" s="550"/>
      <c r="BM75" s="155">
        <f>SUM(BM70:BM74)</f>
        <v>0</v>
      </c>
      <c r="BN75" s="606"/>
      <c r="BO75" s="550" t="s">
        <v>24</v>
      </c>
      <c r="BP75" s="550"/>
      <c r="BQ75" s="550"/>
      <c r="BR75" s="550"/>
      <c r="BS75" s="550"/>
      <c r="BT75" s="550"/>
      <c r="BU75" s="550"/>
      <c r="BV75" s="550"/>
      <c r="BW75" s="550"/>
      <c r="BX75" s="201">
        <f>SUM(BX70:BX74)</f>
        <v>0</v>
      </c>
      <c r="BY75" s="566"/>
      <c r="BZ75" s="62"/>
      <c r="CA75" s="313">
        <f>SUM(CA70:CA74)</f>
        <v>3516673.6099998644</v>
      </c>
      <c r="CB75" s="281">
        <f>BU161</f>
        <v>3516673.61</v>
      </c>
      <c r="CC75" s="45">
        <f>SUM(CC70:CC74)</f>
        <v>3516673.61</v>
      </c>
      <c r="CD75" s="46">
        <v>223</v>
      </c>
    </row>
    <row r="76" spans="1:84" ht="15" customHeight="1">
      <c r="A76" s="551" t="s">
        <v>63</v>
      </c>
      <c r="B76" s="553"/>
      <c r="C76" s="553"/>
      <c r="D76" s="553"/>
      <c r="E76" s="553"/>
      <c r="F76" s="553"/>
      <c r="G76" s="553"/>
      <c r="H76" s="553"/>
      <c r="I76" s="553"/>
      <c r="J76" s="553"/>
      <c r="K76" s="554"/>
      <c r="L76" s="551" t="s">
        <v>63</v>
      </c>
      <c r="M76" s="553"/>
      <c r="N76" s="553"/>
      <c r="O76" s="553"/>
      <c r="P76" s="553"/>
      <c r="Q76" s="553"/>
      <c r="R76" s="553"/>
      <c r="S76" s="553"/>
      <c r="T76" s="553"/>
      <c r="U76" s="553"/>
      <c r="V76" s="554"/>
      <c r="W76" s="551" t="s">
        <v>63</v>
      </c>
      <c r="X76" s="553"/>
      <c r="Y76" s="553"/>
      <c r="Z76" s="553"/>
      <c r="AA76" s="553"/>
      <c r="AB76" s="553"/>
      <c r="AC76" s="553"/>
      <c r="AD76" s="553"/>
      <c r="AE76" s="553"/>
      <c r="AF76" s="553"/>
      <c r="AG76" s="554"/>
      <c r="AH76" s="551" t="s">
        <v>63</v>
      </c>
      <c r="AI76" s="553"/>
      <c r="AJ76" s="553"/>
      <c r="AK76" s="553"/>
      <c r="AL76" s="553"/>
      <c r="AM76" s="553"/>
      <c r="AN76" s="553"/>
      <c r="AO76" s="553"/>
      <c r="AP76" s="553"/>
      <c r="AQ76" s="553"/>
      <c r="AR76" s="554"/>
      <c r="AS76" s="551" t="s">
        <v>63</v>
      </c>
      <c r="AT76" s="552"/>
      <c r="AU76" s="553"/>
      <c r="AV76" s="553"/>
      <c r="AW76" s="553"/>
      <c r="AX76" s="553"/>
      <c r="AY76" s="553"/>
      <c r="AZ76" s="553"/>
      <c r="BA76" s="553"/>
      <c r="BB76" s="552"/>
      <c r="BC76" s="554"/>
      <c r="BD76" s="551" t="s">
        <v>63</v>
      </c>
      <c r="BE76" s="552"/>
      <c r="BF76" s="553"/>
      <c r="BG76" s="553"/>
      <c r="BH76" s="553"/>
      <c r="BI76" s="553"/>
      <c r="BJ76" s="553"/>
      <c r="BK76" s="553"/>
      <c r="BL76" s="553"/>
      <c r="BM76" s="552"/>
      <c r="BN76" s="554"/>
      <c r="BO76" s="574" t="s">
        <v>63</v>
      </c>
      <c r="BP76" s="575"/>
      <c r="BQ76" s="576"/>
      <c r="BR76" s="576"/>
      <c r="BS76" s="576"/>
      <c r="BT76" s="576"/>
      <c r="BU76" s="576"/>
      <c r="BV76" s="576"/>
      <c r="BW76" s="576"/>
      <c r="BX76" s="575"/>
      <c r="BY76" s="577"/>
      <c r="BZ76" s="61"/>
      <c r="CA76" s="314"/>
      <c r="CB76" s="332">
        <f>CB75-CA75</f>
        <v>1.3550743460655212E-7</v>
      </c>
    </row>
    <row r="77" spans="1:84" s="234" customFormat="1" ht="60.75" thickBot="1">
      <c r="A77" s="376">
        <f>L77</f>
        <v>1</v>
      </c>
      <c r="B77" s="377" t="str">
        <f>M77</f>
        <v>Техническое обслуживание и регламентно-профилактический ремонт систем охранно-пожарной сигнализации</v>
      </c>
      <c r="C77" s="378" t="str">
        <f>N77</f>
        <v>договор</v>
      </c>
      <c r="D77" s="379">
        <f t="shared" ref="D77:D86" si="166">1/482*E77</f>
        <v>0.1037344398340249</v>
      </c>
      <c r="E77" s="361">
        <f>E74</f>
        <v>50</v>
      </c>
      <c r="F77" s="380">
        <v>1</v>
      </c>
      <c r="G77" s="381">
        <f>D77*F77/E77</f>
        <v>2.0746887966804979E-3</v>
      </c>
      <c r="H77" s="455">
        <f>AD77</f>
        <v>67716.399999999994</v>
      </c>
      <c r="I77" s="227"/>
      <c r="J77" s="382">
        <f>H77*G77</f>
        <v>140.49045643153525</v>
      </c>
      <c r="K77" s="567"/>
      <c r="L77" s="376">
        <f>W77</f>
        <v>1</v>
      </c>
      <c r="M77" s="383" t="str">
        <f>X77</f>
        <v>Техническое обслуживание и регламентно-профилактический ремонт систем охранно-пожарной сигнализации</v>
      </c>
      <c r="N77" s="384" t="str">
        <f>Y77</f>
        <v>договор</v>
      </c>
      <c r="O77" s="385"/>
      <c r="P77" s="357"/>
      <c r="Q77" s="386"/>
      <c r="R77" s="387"/>
      <c r="S77" s="455"/>
      <c r="T77" s="388"/>
      <c r="U77" s="389"/>
      <c r="V77" s="567"/>
      <c r="W77" s="376">
        <f>AH77</f>
        <v>1</v>
      </c>
      <c r="X77" s="390" t="str">
        <f>AI77</f>
        <v>Техническое обслуживание и регламентно-профилактический ремонт систем охранно-пожарной сигнализации</v>
      </c>
      <c r="Y77" s="378" t="str">
        <f>AJ77</f>
        <v>договор</v>
      </c>
      <c r="Z77" s="385">
        <f t="shared" ref="Z77:Z86" si="167">1/482*AA77</f>
        <v>0.33195020746887965</v>
      </c>
      <c r="AA77" s="357">
        <f>AA74</f>
        <v>160</v>
      </c>
      <c r="AB77" s="386">
        <v>1</v>
      </c>
      <c r="AC77" s="387">
        <f>Z77*AB77/AA77</f>
        <v>2.0746887966804979E-3</v>
      </c>
      <c r="AD77" s="455">
        <f>AO77</f>
        <v>67716.399999999994</v>
      </c>
      <c r="AE77" s="388"/>
      <c r="AF77" s="391">
        <f>AD77*AC77</f>
        <v>140.49045643153525</v>
      </c>
      <c r="AG77" s="567"/>
      <c r="AH77" s="376">
        <f>AS77</f>
        <v>1</v>
      </c>
      <c r="AI77" s="392" t="str">
        <f>AT77</f>
        <v>Техническое обслуживание и регламентно-профилактический ремонт систем охранно-пожарной сигнализации</v>
      </c>
      <c r="AJ77" s="378" t="str">
        <f>AU77</f>
        <v>договор</v>
      </c>
      <c r="AK77" s="379">
        <f t="shared" ref="AK77:AK86" si="168">1/482*AL77</f>
        <v>0.39004149377593361</v>
      </c>
      <c r="AL77" s="361">
        <f>AL74</f>
        <v>188</v>
      </c>
      <c r="AM77" s="380">
        <v>1</v>
      </c>
      <c r="AN77" s="381">
        <f>AK77*AM77/AL77</f>
        <v>2.0746887966804979E-3</v>
      </c>
      <c r="AO77" s="455">
        <f>AZ77</f>
        <v>67716.399999999994</v>
      </c>
      <c r="AP77" s="227"/>
      <c r="AQ77" s="393">
        <f>AO77*AN77</f>
        <v>140.49045643153525</v>
      </c>
      <c r="AR77" s="567"/>
      <c r="AS77" s="394">
        <f>BD77</f>
        <v>1</v>
      </c>
      <c r="AT77" s="238" t="str">
        <f>BE77</f>
        <v>Техническое обслуживание и регламентно-профилактический ремонт систем охранно-пожарной сигнализации</v>
      </c>
      <c r="AU77" s="384" t="str">
        <f>BF77</f>
        <v>договор</v>
      </c>
      <c r="AV77" s="379">
        <f t="shared" ref="AV77:AV86" si="169">1/482*AW77</f>
        <v>0.10580912863070539</v>
      </c>
      <c r="AW77" s="361">
        <f>AW74</f>
        <v>51</v>
      </c>
      <c r="AX77" s="380">
        <v>1</v>
      </c>
      <c r="AY77" s="381">
        <f>AV77*AX77/AW77</f>
        <v>2.0746887966804979E-3</v>
      </c>
      <c r="AZ77" s="455">
        <f>BK77</f>
        <v>67716.399999999994</v>
      </c>
      <c r="BA77" s="395"/>
      <c r="BB77" s="239">
        <f>AZ77*AY77</f>
        <v>140.49045643153525</v>
      </c>
      <c r="BC77" s="567"/>
      <c r="BD77" s="376">
        <f>BO77</f>
        <v>1</v>
      </c>
      <c r="BE77" s="392" t="str">
        <f>BP77</f>
        <v>Техническое обслуживание и регламентно-профилактический ремонт систем охранно-пожарной сигнализации</v>
      </c>
      <c r="BF77" s="384" t="str">
        <f>BQ77</f>
        <v>договор</v>
      </c>
      <c r="BG77" s="546">
        <f t="shared" ref="BG77:BG86" si="170">1/482*BH77</f>
        <v>6.8464730290456438E-2</v>
      </c>
      <c r="BH77" s="361">
        <f>BI64</f>
        <v>33</v>
      </c>
      <c r="BI77" s="380">
        <v>1</v>
      </c>
      <c r="BJ77" s="381">
        <f>BG77*BI77/BH77</f>
        <v>2.0746887966804979E-3</v>
      </c>
      <c r="BK77" s="455">
        <f>BV77</f>
        <v>67716.399999999994</v>
      </c>
      <c r="BL77" s="227"/>
      <c r="BM77" s="393">
        <f>BK77*BJ77</f>
        <v>140.49045643153525</v>
      </c>
      <c r="BN77" s="567"/>
      <c r="BO77" s="376">
        <v>1</v>
      </c>
      <c r="BP77" s="235" t="s">
        <v>219</v>
      </c>
      <c r="BQ77" s="384" t="s">
        <v>48</v>
      </c>
      <c r="BR77" s="546"/>
      <c r="BS77" s="396">
        <f>BS74</f>
        <v>4</v>
      </c>
      <c r="BT77" s="380">
        <v>1</v>
      </c>
      <c r="BU77" s="381">
        <f>BR77*BT77/BS77</f>
        <v>0</v>
      </c>
      <c r="BV77" s="477">
        <v>67716.399999999994</v>
      </c>
      <c r="BW77" s="388"/>
      <c r="BX77" s="236">
        <f>BV77*BU77</f>
        <v>0</v>
      </c>
      <c r="BY77" s="567"/>
      <c r="BZ77" s="397">
        <f>BR77+BG77+AV77+AK77+Z77+O77+D77</f>
        <v>0.99999999999999989</v>
      </c>
      <c r="CA77" s="398">
        <f>BX77*BS77+BM77*BH77+BB77*AW77+AQ77*AL77+AF77*AA77+U77*P77+J77*E77</f>
        <v>67716.39999999998</v>
      </c>
      <c r="CB77" s="399">
        <v>67716.399999999994</v>
      </c>
      <c r="CC77" s="368">
        <f t="shared" ref="CC77:CC86" si="171">CB77-CA77</f>
        <v>0</v>
      </c>
    </row>
    <row r="78" spans="1:84" s="234" customFormat="1" ht="16.5" thickBot="1">
      <c r="A78" s="376">
        <f t="shared" ref="A78:A86" si="172">L78</f>
        <v>2</v>
      </c>
      <c r="B78" s="377" t="str">
        <f t="shared" ref="B78:B86" si="173">M78</f>
        <v>Проведение текущего ремонта</v>
      </c>
      <c r="C78" s="378" t="str">
        <f t="shared" ref="C78:C86" si="174">N78</f>
        <v>договор</v>
      </c>
      <c r="D78" s="379">
        <f t="shared" si="166"/>
        <v>0.1037344398340249</v>
      </c>
      <c r="E78" s="361">
        <f>E77</f>
        <v>50</v>
      </c>
      <c r="F78" s="380">
        <v>1</v>
      </c>
      <c r="G78" s="381">
        <f>D78*F78/E78</f>
        <v>2.0746887966804979E-3</v>
      </c>
      <c r="H78" s="455">
        <f t="shared" ref="H78:H85" si="175">AD78</f>
        <v>0</v>
      </c>
      <c r="I78" s="227"/>
      <c r="J78" s="382">
        <f t="shared" ref="J78:J85" si="176">H78*G78</f>
        <v>0</v>
      </c>
      <c r="K78" s="568"/>
      <c r="L78" s="376">
        <f t="shared" ref="L78:L86" si="177">W78</f>
        <v>2</v>
      </c>
      <c r="M78" s="383" t="str">
        <f t="shared" ref="M78:M86" si="178">X78</f>
        <v>Проведение текущего ремонта</v>
      </c>
      <c r="N78" s="384" t="str">
        <f t="shared" ref="N78:N86" si="179">Y78</f>
        <v>договор</v>
      </c>
      <c r="O78" s="385"/>
      <c r="P78" s="357"/>
      <c r="Q78" s="386"/>
      <c r="R78" s="387"/>
      <c r="S78" s="455"/>
      <c r="T78" s="388"/>
      <c r="U78" s="389"/>
      <c r="V78" s="568"/>
      <c r="W78" s="376">
        <f t="shared" ref="W78:W86" si="180">AH78</f>
        <v>2</v>
      </c>
      <c r="X78" s="390" t="str">
        <f t="shared" ref="X78:X86" si="181">AI78</f>
        <v>Проведение текущего ремонта</v>
      </c>
      <c r="Y78" s="378" t="str">
        <f t="shared" ref="Y78:Y86" si="182">AJ78</f>
        <v>договор</v>
      </c>
      <c r="Z78" s="385">
        <f t="shared" si="167"/>
        <v>0.33195020746887965</v>
      </c>
      <c r="AA78" s="357">
        <f>AA77</f>
        <v>160</v>
      </c>
      <c r="AB78" s="386">
        <v>1</v>
      </c>
      <c r="AC78" s="387">
        <f>Z78*AB78/AA78</f>
        <v>2.0746887966804979E-3</v>
      </c>
      <c r="AD78" s="455">
        <f t="shared" ref="AD78:AD84" si="183">AO78</f>
        <v>0</v>
      </c>
      <c r="AE78" s="388"/>
      <c r="AF78" s="391">
        <f t="shared" ref="AF78:AF85" si="184">AD78*AC78</f>
        <v>0</v>
      </c>
      <c r="AG78" s="568"/>
      <c r="AH78" s="376">
        <f t="shared" ref="AH78:AH86" si="185">AS78</f>
        <v>2</v>
      </c>
      <c r="AI78" s="392" t="str">
        <f t="shared" ref="AI78:AI86" si="186">AT78</f>
        <v>Проведение текущего ремонта</v>
      </c>
      <c r="AJ78" s="378" t="str">
        <f t="shared" ref="AJ78:AJ86" si="187">AU78</f>
        <v>договор</v>
      </c>
      <c r="AK78" s="379">
        <f t="shared" si="168"/>
        <v>0.39004149377593361</v>
      </c>
      <c r="AL78" s="361">
        <f>AL77</f>
        <v>188</v>
      </c>
      <c r="AM78" s="380">
        <v>1</v>
      </c>
      <c r="AN78" s="381">
        <f>AK78*AM78/AL78</f>
        <v>2.0746887966804979E-3</v>
      </c>
      <c r="AO78" s="455">
        <f t="shared" ref="AO78:AO84" si="188">AZ78</f>
        <v>0</v>
      </c>
      <c r="AP78" s="227"/>
      <c r="AQ78" s="393">
        <f t="shared" ref="AQ78:AQ84" si="189">AO78*AN78</f>
        <v>0</v>
      </c>
      <c r="AR78" s="568"/>
      <c r="AS78" s="394">
        <f t="shared" ref="AS78:AS86" si="190">BD78</f>
        <v>2</v>
      </c>
      <c r="AT78" s="238" t="str">
        <f t="shared" ref="AT78:AT86" si="191">BE78</f>
        <v>Проведение текущего ремонта</v>
      </c>
      <c r="AU78" s="384" t="str">
        <f t="shared" ref="AU78:AU86" si="192">BF78</f>
        <v>договор</v>
      </c>
      <c r="AV78" s="379">
        <f t="shared" si="169"/>
        <v>0.10580912863070539</v>
      </c>
      <c r="AW78" s="361">
        <f>AW77</f>
        <v>51</v>
      </c>
      <c r="AX78" s="380">
        <v>1</v>
      </c>
      <c r="AY78" s="381">
        <f>AV78*AX78/AW78</f>
        <v>2.0746887966804979E-3</v>
      </c>
      <c r="AZ78" s="455">
        <f t="shared" ref="AZ78:AZ86" si="193">BK78</f>
        <v>0</v>
      </c>
      <c r="BA78" s="395"/>
      <c r="BB78" s="239">
        <f t="shared" ref="BB78:BB85" si="194">AZ78*AY78</f>
        <v>0</v>
      </c>
      <c r="BC78" s="568"/>
      <c r="BD78" s="376">
        <f t="shared" ref="BD78:BD86" si="195">BO78</f>
        <v>2</v>
      </c>
      <c r="BE78" s="392" t="str">
        <f t="shared" ref="BE78:BE86" si="196">BP78</f>
        <v>Проведение текущего ремонта</v>
      </c>
      <c r="BF78" s="384" t="str">
        <f t="shared" ref="BF78:BF86" si="197">BQ78</f>
        <v>договор</v>
      </c>
      <c r="BG78" s="546">
        <f t="shared" si="170"/>
        <v>6.8464730290456438E-2</v>
      </c>
      <c r="BH78" s="361">
        <f>BH77</f>
        <v>33</v>
      </c>
      <c r="BI78" s="380">
        <v>1</v>
      </c>
      <c r="BJ78" s="381">
        <f>BG78*BI78/BH78</f>
        <v>2.0746887966804979E-3</v>
      </c>
      <c r="BK78" s="455">
        <f t="shared" ref="BK78:BK86" si="198">BV78</f>
        <v>0</v>
      </c>
      <c r="BL78" s="227"/>
      <c r="BM78" s="393">
        <f t="shared" ref="BM78:BM86" si="199">BK78*BJ78</f>
        <v>0</v>
      </c>
      <c r="BN78" s="568"/>
      <c r="BO78" s="376">
        <v>2</v>
      </c>
      <c r="BP78" s="235" t="s">
        <v>16</v>
      </c>
      <c r="BQ78" s="384" t="s">
        <v>48</v>
      </c>
      <c r="BR78" s="546"/>
      <c r="BS78" s="396">
        <f>BS77</f>
        <v>4</v>
      </c>
      <c r="BT78" s="380">
        <v>1</v>
      </c>
      <c r="BU78" s="381">
        <f t="shared" ref="BU78:BU85" si="200">BR78*BT78/BS78</f>
        <v>0</v>
      </c>
      <c r="BV78" s="477">
        <v>0</v>
      </c>
      <c r="BW78" s="388"/>
      <c r="BX78" s="236">
        <f t="shared" ref="BX78:BX85" si="201">BV78*BU78</f>
        <v>0</v>
      </c>
      <c r="BY78" s="568"/>
      <c r="BZ78" s="397">
        <f>BR78+BG78+AV78+AK78+Z78+O78+D78</f>
        <v>0.99999999999999989</v>
      </c>
      <c r="CA78" s="398">
        <f>BX78*BS78+BM78*BH78+BB78*AW78+AQ78*AL78+AF78*AA78+U78*P78+J78*E78</f>
        <v>0</v>
      </c>
      <c r="CB78" s="399">
        <v>0</v>
      </c>
      <c r="CC78" s="368">
        <f t="shared" si="171"/>
        <v>0</v>
      </c>
      <c r="CD78" s="400">
        <v>340</v>
      </c>
    </row>
    <row r="79" spans="1:84" s="234" customFormat="1" ht="15.75">
      <c r="A79" s="376">
        <f t="shared" si="172"/>
        <v>3</v>
      </c>
      <c r="B79" s="377" t="str">
        <f t="shared" si="173"/>
        <v>Поверка тепловодосчетчиков</v>
      </c>
      <c r="C79" s="378" t="str">
        <f t="shared" si="174"/>
        <v>договор</v>
      </c>
      <c r="D79" s="379">
        <f t="shared" si="166"/>
        <v>0.1037344398340249</v>
      </c>
      <c r="E79" s="361">
        <f t="shared" ref="E79:E86" si="202">E78</f>
        <v>50</v>
      </c>
      <c r="F79" s="380">
        <v>1</v>
      </c>
      <c r="G79" s="381">
        <f t="shared" ref="G79:G80" si="203">D79*F79/E79</f>
        <v>2.0746887966804979E-3</v>
      </c>
      <c r="H79" s="455">
        <f t="shared" si="175"/>
        <v>25000</v>
      </c>
      <c r="I79" s="402"/>
      <c r="J79" s="382">
        <f t="shared" si="176"/>
        <v>51.867219917012449</v>
      </c>
      <c r="K79" s="568"/>
      <c r="L79" s="376">
        <f t="shared" si="177"/>
        <v>3</v>
      </c>
      <c r="M79" s="383" t="str">
        <f t="shared" si="178"/>
        <v>Поверка тепловодосчетчиков</v>
      </c>
      <c r="N79" s="384" t="str">
        <f t="shared" si="179"/>
        <v>договор</v>
      </c>
      <c r="O79" s="403"/>
      <c r="P79" s="404"/>
      <c r="Q79" s="405"/>
      <c r="R79" s="406"/>
      <c r="S79" s="463"/>
      <c r="T79" s="407"/>
      <c r="U79" s="408"/>
      <c r="V79" s="568"/>
      <c r="W79" s="376">
        <f t="shared" si="180"/>
        <v>3</v>
      </c>
      <c r="X79" s="390" t="str">
        <f t="shared" si="181"/>
        <v>Поверка тепловодосчетчиков</v>
      </c>
      <c r="Y79" s="378" t="str">
        <f t="shared" si="182"/>
        <v>договор</v>
      </c>
      <c r="Z79" s="385">
        <f t="shared" si="167"/>
        <v>0.33195020746887965</v>
      </c>
      <c r="AA79" s="357">
        <f t="shared" ref="AA79:AA86" si="204">AA78</f>
        <v>160</v>
      </c>
      <c r="AB79" s="386">
        <v>1</v>
      </c>
      <c r="AC79" s="387">
        <f t="shared" ref="AC79:AC85" si="205">Z79*AB79/AA79</f>
        <v>2.0746887966804979E-3</v>
      </c>
      <c r="AD79" s="455">
        <f t="shared" si="183"/>
        <v>25000</v>
      </c>
      <c r="AE79" s="407"/>
      <c r="AF79" s="391">
        <f t="shared" si="184"/>
        <v>51.867219917012449</v>
      </c>
      <c r="AG79" s="568"/>
      <c r="AH79" s="376">
        <f t="shared" si="185"/>
        <v>3</v>
      </c>
      <c r="AI79" s="392" t="str">
        <f t="shared" si="186"/>
        <v>Поверка тепловодосчетчиков</v>
      </c>
      <c r="AJ79" s="378" t="str">
        <f t="shared" si="187"/>
        <v>договор</v>
      </c>
      <c r="AK79" s="379">
        <f t="shared" si="168"/>
        <v>0.39004149377593361</v>
      </c>
      <c r="AL79" s="361">
        <f t="shared" ref="AL79:AL84" si="206">AL78</f>
        <v>188</v>
      </c>
      <c r="AM79" s="380">
        <v>1</v>
      </c>
      <c r="AN79" s="381">
        <f t="shared" ref="AN79:AN84" si="207">AK79*AM79/AL79</f>
        <v>2.0746887966804979E-3</v>
      </c>
      <c r="AO79" s="455">
        <f t="shared" si="188"/>
        <v>25000</v>
      </c>
      <c r="AP79" s="402"/>
      <c r="AQ79" s="393">
        <f t="shared" si="189"/>
        <v>51.867219917012449</v>
      </c>
      <c r="AR79" s="568"/>
      <c r="AS79" s="394">
        <f t="shared" si="190"/>
        <v>3</v>
      </c>
      <c r="AT79" s="238" t="str">
        <f t="shared" si="191"/>
        <v>Поверка тепловодосчетчиков</v>
      </c>
      <c r="AU79" s="384" t="str">
        <f t="shared" si="192"/>
        <v>договор</v>
      </c>
      <c r="AV79" s="379">
        <f t="shared" si="169"/>
        <v>0.10580912863070539</v>
      </c>
      <c r="AW79" s="361">
        <f t="shared" ref="AW79:AW86" si="208">AW78</f>
        <v>51</v>
      </c>
      <c r="AX79" s="380">
        <v>1</v>
      </c>
      <c r="AY79" s="381">
        <f t="shared" ref="AY79:AY85" si="209">AV79*AX79/AW79</f>
        <v>2.0746887966804979E-3</v>
      </c>
      <c r="AZ79" s="455">
        <f t="shared" si="193"/>
        <v>25000</v>
      </c>
      <c r="BA79" s="395"/>
      <c r="BB79" s="239">
        <f t="shared" si="194"/>
        <v>51.867219917012449</v>
      </c>
      <c r="BC79" s="568"/>
      <c r="BD79" s="376">
        <f t="shared" si="195"/>
        <v>3</v>
      </c>
      <c r="BE79" s="392" t="str">
        <f t="shared" si="196"/>
        <v>Поверка тепловодосчетчиков</v>
      </c>
      <c r="BF79" s="384" t="str">
        <f t="shared" si="197"/>
        <v>договор</v>
      </c>
      <c r="BG79" s="546">
        <f t="shared" si="170"/>
        <v>6.8464730290456438E-2</v>
      </c>
      <c r="BH79" s="361">
        <f t="shared" ref="BH79:BH86" si="210">BH78</f>
        <v>33</v>
      </c>
      <c r="BI79" s="380">
        <v>1</v>
      </c>
      <c r="BJ79" s="381">
        <f>BG79*BI79/BH79</f>
        <v>2.0746887966804979E-3</v>
      </c>
      <c r="BK79" s="455">
        <f t="shared" si="198"/>
        <v>25000</v>
      </c>
      <c r="BL79" s="402"/>
      <c r="BM79" s="393">
        <f t="shared" si="199"/>
        <v>51.867219917012449</v>
      </c>
      <c r="BN79" s="568"/>
      <c r="BO79" s="401">
        <v>3</v>
      </c>
      <c r="BP79" s="410" t="s">
        <v>140</v>
      </c>
      <c r="BQ79" s="384" t="s">
        <v>48</v>
      </c>
      <c r="BR79" s="546"/>
      <c r="BS79" s="396">
        <f t="shared" ref="BS79:BS86" si="211">BS78</f>
        <v>4</v>
      </c>
      <c r="BT79" s="380">
        <v>1</v>
      </c>
      <c r="BU79" s="381">
        <f t="shared" si="200"/>
        <v>0</v>
      </c>
      <c r="BV79" s="478">
        <v>25000</v>
      </c>
      <c r="BW79" s="407"/>
      <c r="BX79" s="236">
        <f t="shared" si="201"/>
        <v>0</v>
      </c>
      <c r="BY79" s="568"/>
      <c r="BZ79" s="397">
        <f>BR79+BG79+AV79+AK79+Z79+O79+D79</f>
        <v>0.99999999999999989</v>
      </c>
      <c r="CA79" s="398">
        <f>BX79*BS79+BM79*BH79+BB79*AW79+AQ79*AL79+AF79*AA79+U79*P79+J79*E79</f>
        <v>25000</v>
      </c>
      <c r="CB79" s="399">
        <v>25000</v>
      </c>
      <c r="CC79" s="368">
        <f t="shared" si="171"/>
        <v>0</v>
      </c>
      <c r="CD79" s="411"/>
    </row>
    <row r="80" spans="1:84" s="234" customFormat="1" ht="45">
      <c r="A80" s="376">
        <f t="shared" si="172"/>
        <v>4</v>
      </c>
      <c r="B80" s="377" t="str">
        <f t="shared" si="173"/>
        <v>Годовое техобслуживание узлов учета тепло-водоснабжения (ООО Теплоучет)</v>
      </c>
      <c r="C80" s="378" t="str">
        <f t="shared" si="174"/>
        <v>договор</v>
      </c>
      <c r="D80" s="379">
        <f t="shared" si="166"/>
        <v>0.1037344398340249</v>
      </c>
      <c r="E80" s="361">
        <f t="shared" si="202"/>
        <v>50</v>
      </c>
      <c r="F80" s="380">
        <v>1</v>
      </c>
      <c r="G80" s="381">
        <f t="shared" si="203"/>
        <v>2.0746887966804979E-3</v>
      </c>
      <c r="H80" s="455">
        <f t="shared" si="175"/>
        <v>60000</v>
      </c>
      <c r="I80" s="402"/>
      <c r="J80" s="382">
        <f t="shared" si="176"/>
        <v>124.48132780082987</v>
      </c>
      <c r="K80" s="568"/>
      <c r="L80" s="376">
        <f t="shared" si="177"/>
        <v>4</v>
      </c>
      <c r="M80" s="383" t="str">
        <f t="shared" si="178"/>
        <v>Годовое техобслуживание узлов учета тепло-водоснабжения (ООО Теплоучет)</v>
      </c>
      <c r="N80" s="384" t="str">
        <f t="shared" si="179"/>
        <v>договор</v>
      </c>
      <c r="O80" s="403"/>
      <c r="P80" s="404"/>
      <c r="Q80" s="405"/>
      <c r="R80" s="406"/>
      <c r="S80" s="463"/>
      <c r="T80" s="407"/>
      <c r="U80" s="408"/>
      <c r="V80" s="568"/>
      <c r="W80" s="376">
        <f t="shared" si="180"/>
        <v>4</v>
      </c>
      <c r="X80" s="390" t="str">
        <f t="shared" si="181"/>
        <v>Годовое техобслуживание узлов учета тепло-водоснабжения (ООО Теплоучет)</v>
      </c>
      <c r="Y80" s="378" t="str">
        <f t="shared" si="182"/>
        <v>договор</v>
      </c>
      <c r="Z80" s="385">
        <f t="shared" si="167"/>
        <v>0.33195020746887965</v>
      </c>
      <c r="AA80" s="357">
        <f t="shared" si="204"/>
        <v>160</v>
      </c>
      <c r="AB80" s="386">
        <v>1</v>
      </c>
      <c r="AC80" s="387">
        <f t="shared" si="205"/>
        <v>2.0746887966804979E-3</v>
      </c>
      <c r="AD80" s="455">
        <f t="shared" si="183"/>
        <v>60000</v>
      </c>
      <c r="AE80" s="407"/>
      <c r="AF80" s="391">
        <f t="shared" si="184"/>
        <v>124.48132780082987</v>
      </c>
      <c r="AG80" s="568"/>
      <c r="AH80" s="376">
        <f t="shared" si="185"/>
        <v>4</v>
      </c>
      <c r="AI80" s="392" t="str">
        <f t="shared" si="186"/>
        <v>Годовое техобслуживание узлов учета тепло-водоснабжения (ООО Теплоучет)</v>
      </c>
      <c r="AJ80" s="378" t="str">
        <f t="shared" si="187"/>
        <v>договор</v>
      </c>
      <c r="AK80" s="379">
        <f t="shared" si="168"/>
        <v>0.39004149377593361</v>
      </c>
      <c r="AL80" s="361">
        <f t="shared" si="206"/>
        <v>188</v>
      </c>
      <c r="AM80" s="380">
        <v>1</v>
      </c>
      <c r="AN80" s="381">
        <f t="shared" si="207"/>
        <v>2.0746887966804979E-3</v>
      </c>
      <c r="AO80" s="455">
        <f t="shared" si="188"/>
        <v>60000</v>
      </c>
      <c r="AP80" s="402"/>
      <c r="AQ80" s="393">
        <f t="shared" si="189"/>
        <v>124.48132780082987</v>
      </c>
      <c r="AR80" s="568"/>
      <c r="AS80" s="394">
        <f t="shared" si="190"/>
        <v>4</v>
      </c>
      <c r="AT80" s="238" t="str">
        <f t="shared" si="191"/>
        <v>Годовое техобслуживание узлов учета тепло-водоснабжения (ООО Теплоучет)</v>
      </c>
      <c r="AU80" s="384" t="str">
        <f t="shared" si="192"/>
        <v>договор</v>
      </c>
      <c r="AV80" s="379">
        <f t="shared" si="169"/>
        <v>0.10580912863070539</v>
      </c>
      <c r="AW80" s="361">
        <f t="shared" si="208"/>
        <v>51</v>
      </c>
      <c r="AX80" s="380">
        <v>1</v>
      </c>
      <c r="AY80" s="381">
        <f t="shared" si="209"/>
        <v>2.0746887966804979E-3</v>
      </c>
      <c r="AZ80" s="455">
        <f t="shared" si="193"/>
        <v>60000</v>
      </c>
      <c r="BA80" s="395"/>
      <c r="BB80" s="239">
        <f t="shared" si="194"/>
        <v>124.48132780082987</v>
      </c>
      <c r="BC80" s="568"/>
      <c r="BD80" s="376">
        <f t="shared" si="195"/>
        <v>4</v>
      </c>
      <c r="BE80" s="392" t="str">
        <f t="shared" si="196"/>
        <v>Годовое техобслуживание узлов учета тепло-водоснабжения (ООО Теплоучет)</v>
      </c>
      <c r="BF80" s="384" t="str">
        <f t="shared" si="197"/>
        <v>договор</v>
      </c>
      <c r="BG80" s="546">
        <f t="shared" si="170"/>
        <v>6.8464730290456438E-2</v>
      </c>
      <c r="BH80" s="361">
        <f t="shared" si="210"/>
        <v>33</v>
      </c>
      <c r="BI80" s="380">
        <v>1</v>
      </c>
      <c r="BJ80" s="381">
        <f>BG80*BI80/BH80</f>
        <v>2.0746887966804979E-3</v>
      </c>
      <c r="BK80" s="455">
        <f t="shared" si="198"/>
        <v>60000</v>
      </c>
      <c r="BL80" s="402"/>
      <c r="BM80" s="393">
        <f t="shared" si="199"/>
        <v>124.48132780082987</v>
      </c>
      <c r="BN80" s="568"/>
      <c r="BO80" s="401">
        <v>4</v>
      </c>
      <c r="BP80" s="410" t="s">
        <v>141</v>
      </c>
      <c r="BQ80" s="384" t="s">
        <v>48</v>
      </c>
      <c r="BR80" s="546"/>
      <c r="BS80" s="396">
        <f t="shared" si="211"/>
        <v>4</v>
      </c>
      <c r="BT80" s="380">
        <v>1</v>
      </c>
      <c r="BU80" s="381">
        <f t="shared" si="200"/>
        <v>0</v>
      </c>
      <c r="BV80" s="478">
        <v>60000</v>
      </c>
      <c r="BW80" s="407"/>
      <c r="BX80" s="236">
        <f t="shared" si="201"/>
        <v>0</v>
      </c>
      <c r="BY80" s="568"/>
      <c r="BZ80" s="397">
        <f>BR80+BG80+AV80+AK80+Z80+O80+D80</f>
        <v>0.99999999999999989</v>
      </c>
      <c r="CA80" s="398">
        <f>BX80*BS80+BM80*BH80+BB80*AW80+AQ80*AL80+AF80*AA80+U80*P80+J80*E80</f>
        <v>60000</v>
      </c>
      <c r="CB80" s="399">
        <v>60000</v>
      </c>
      <c r="CC80" s="368">
        <f t="shared" si="171"/>
        <v>0</v>
      </c>
      <c r="CD80" s="411"/>
    </row>
    <row r="81" spans="1:82" s="234" customFormat="1" ht="15.75">
      <c r="A81" s="376">
        <f t="shared" si="172"/>
        <v>5</v>
      </c>
      <c r="B81" s="377" t="str">
        <f t="shared" si="173"/>
        <v>Обслуживание тревожной кнопки</v>
      </c>
      <c r="C81" s="378" t="str">
        <f t="shared" si="174"/>
        <v>договор</v>
      </c>
      <c r="D81" s="379">
        <f t="shared" si="166"/>
        <v>0.1037344398340249</v>
      </c>
      <c r="E81" s="361">
        <f t="shared" si="202"/>
        <v>50</v>
      </c>
      <c r="F81" s="380">
        <v>1</v>
      </c>
      <c r="G81" s="381">
        <f t="shared" ref="G81:G85" si="212">D81*F81/E81</f>
        <v>2.0746887966804979E-3</v>
      </c>
      <c r="H81" s="455">
        <f t="shared" si="175"/>
        <v>30000</v>
      </c>
      <c r="I81" s="227"/>
      <c r="J81" s="382">
        <f t="shared" si="176"/>
        <v>62.240663900414937</v>
      </c>
      <c r="K81" s="568"/>
      <c r="L81" s="376">
        <f t="shared" si="177"/>
        <v>5</v>
      </c>
      <c r="M81" s="383" t="str">
        <f t="shared" si="178"/>
        <v>Обслуживание тревожной кнопки</v>
      </c>
      <c r="N81" s="384" t="str">
        <f t="shared" si="179"/>
        <v>договор</v>
      </c>
      <c r="O81" s="385"/>
      <c r="P81" s="357"/>
      <c r="Q81" s="386"/>
      <c r="R81" s="387"/>
      <c r="S81" s="464"/>
      <c r="T81" s="388"/>
      <c r="U81" s="389"/>
      <c r="V81" s="568"/>
      <c r="W81" s="376">
        <f t="shared" si="180"/>
        <v>5</v>
      </c>
      <c r="X81" s="390" t="str">
        <f t="shared" si="181"/>
        <v>Обслуживание тревожной кнопки</v>
      </c>
      <c r="Y81" s="378" t="str">
        <f t="shared" si="182"/>
        <v>договор</v>
      </c>
      <c r="Z81" s="385">
        <f t="shared" si="167"/>
        <v>0.33195020746887965</v>
      </c>
      <c r="AA81" s="357">
        <f t="shared" si="204"/>
        <v>160</v>
      </c>
      <c r="AB81" s="386">
        <v>1</v>
      </c>
      <c r="AC81" s="387">
        <f t="shared" si="205"/>
        <v>2.0746887966804979E-3</v>
      </c>
      <c r="AD81" s="455">
        <f t="shared" si="183"/>
        <v>30000</v>
      </c>
      <c r="AE81" s="388"/>
      <c r="AF81" s="391">
        <f t="shared" si="184"/>
        <v>62.240663900414937</v>
      </c>
      <c r="AG81" s="568"/>
      <c r="AH81" s="376">
        <f t="shared" si="185"/>
        <v>5</v>
      </c>
      <c r="AI81" s="392" t="str">
        <f t="shared" si="186"/>
        <v>Обслуживание тревожной кнопки</v>
      </c>
      <c r="AJ81" s="378" t="str">
        <f t="shared" si="187"/>
        <v>договор</v>
      </c>
      <c r="AK81" s="379">
        <f t="shared" si="168"/>
        <v>0.39004149377593361</v>
      </c>
      <c r="AL81" s="361">
        <f t="shared" si="206"/>
        <v>188</v>
      </c>
      <c r="AM81" s="380">
        <v>1</v>
      </c>
      <c r="AN81" s="381">
        <f t="shared" si="207"/>
        <v>2.0746887966804979E-3</v>
      </c>
      <c r="AO81" s="455">
        <f t="shared" si="188"/>
        <v>30000</v>
      </c>
      <c r="AP81" s="227"/>
      <c r="AQ81" s="393">
        <f t="shared" si="189"/>
        <v>62.240663900414937</v>
      </c>
      <c r="AR81" s="568"/>
      <c r="AS81" s="394">
        <f t="shared" si="190"/>
        <v>5</v>
      </c>
      <c r="AT81" s="238" t="str">
        <f t="shared" si="191"/>
        <v>Обслуживание тревожной кнопки</v>
      </c>
      <c r="AU81" s="384" t="str">
        <f t="shared" si="192"/>
        <v>договор</v>
      </c>
      <c r="AV81" s="379">
        <f t="shared" si="169"/>
        <v>0.10580912863070539</v>
      </c>
      <c r="AW81" s="361">
        <f t="shared" si="208"/>
        <v>51</v>
      </c>
      <c r="AX81" s="380">
        <v>1</v>
      </c>
      <c r="AY81" s="381">
        <f t="shared" si="209"/>
        <v>2.0746887966804979E-3</v>
      </c>
      <c r="AZ81" s="455">
        <f t="shared" si="193"/>
        <v>30000</v>
      </c>
      <c r="BA81" s="395"/>
      <c r="BB81" s="239">
        <f t="shared" si="194"/>
        <v>62.240663900414937</v>
      </c>
      <c r="BC81" s="568"/>
      <c r="BD81" s="376">
        <f t="shared" si="195"/>
        <v>5</v>
      </c>
      <c r="BE81" s="392" t="str">
        <f t="shared" si="196"/>
        <v>Обслуживание тревожной кнопки</v>
      </c>
      <c r="BF81" s="384" t="str">
        <f t="shared" si="197"/>
        <v>договор</v>
      </c>
      <c r="BG81" s="546">
        <f t="shared" si="170"/>
        <v>6.8464730290456438E-2</v>
      </c>
      <c r="BH81" s="361">
        <f t="shared" si="210"/>
        <v>33</v>
      </c>
      <c r="BI81" s="380">
        <v>1</v>
      </c>
      <c r="BJ81" s="381">
        <f t="shared" ref="BJ81:BJ85" si="213">BG81*BI81/BH81</f>
        <v>2.0746887966804979E-3</v>
      </c>
      <c r="BK81" s="455">
        <f t="shared" si="198"/>
        <v>30000</v>
      </c>
      <c r="BL81" s="227"/>
      <c r="BM81" s="393">
        <f t="shared" si="199"/>
        <v>62.240663900414937</v>
      </c>
      <c r="BN81" s="568"/>
      <c r="BO81" s="376">
        <v>5</v>
      </c>
      <c r="BP81" s="235" t="s">
        <v>112</v>
      </c>
      <c r="BQ81" s="384" t="s">
        <v>48</v>
      </c>
      <c r="BR81" s="546"/>
      <c r="BS81" s="396">
        <f t="shared" si="211"/>
        <v>4</v>
      </c>
      <c r="BT81" s="380">
        <v>1</v>
      </c>
      <c r="BU81" s="381">
        <f t="shared" si="200"/>
        <v>0</v>
      </c>
      <c r="BV81" s="479">
        <v>30000</v>
      </c>
      <c r="BW81" s="388"/>
      <c r="BX81" s="236">
        <f t="shared" si="201"/>
        <v>0</v>
      </c>
      <c r="BY81" s="568"/>
      <c r="BZ81" s="397">
        <f>BR81+BG81+AV81+AK81+Z81+O81+D81</f>
        <v>0.99999999999999989</v>
      </c>
      <c r="CA81" s="398">
        <f>BX81*BS81+BM81*BH81+BB81*AW81+AQ81*AL81+AF81*AA81+U81*P81+J81*E81</f>
        <v>30000</v>
      </c>
      <c r="CB81" s="399">
        <v>30000</v>
      </c>
      <c r="CC81" s="368">
        <f t="shared" si="171"/>
        <v>0</v>
      </c>
      <c r="CD81" s="411"/>
    </row>
    <row r="82" spans="1:82" s="234" customFormat="1" ht="15.75">
      <c r="A82" s="376">
        <f t="shared" si="172"/>
        <v>6</v>
      </c>
      <c r="B82" s="377" t="str">
        <f t="shared" si="173"/>
        <v>Уборка территории от снега</v>
      </c>
      <c r="C82" s="378" t="str">
        <f t="shared" si="174"/>
        <v>договор</v>
      </c>
      <c r="D82" s="379">
        <f t="shared" si="166"/>
        <v>0.1037344398340249</v>
      </c>
      <c r="E82" s="361">
        <f t="shared" si="202"/>
        <v>50</v>
      </c>
      <c r="F82" s="380">
        <v>1</v>
      </c>
      <c r="G82" s="381">
        <f t="shared" si="212"/>
        <v>2.0746887966804979E-3</v>
      </c>
      <c r="H82" s="455">
        <f t="shared" si="175"/>
        <v>450000</v>
      </c>
      <c r="I82" s="227"/>
      <c r="J82" s="382">
        <f t="shared" si="176"/>
        <v>933.60995850622407</v>
      </c>
      <c r="K82" s="568"/>
      <c r="L82" s="376">
        <f t="shared" si="177"/>
        <v>6</v>
      </c>
      <c r="M82" s="383" t="str">
        <f t="shared" si="178"/>
        <v>Уборка территории от снега</v>
      </c>
      <c r="N82" s="384" t="str">
        <f t="shared" si="179"/>
        <v>договор</v>
      </c>
      <c r="O82" s="385"/>
      <c r="P82" s="357"/>
      <c r="Q82" s="386"/>
      <c r="R82" s="387"/>
      <c r="S82" s="455"/>
      <c r="T82" s="388"/>
      <c r="U82" s="389"/>
      <c r="V82" s="568"/>
      <c r="W82" s="376">
        <f t="shared" si="180"/>
        <v>6</v>
      </c>
      <c r="X82" s="390" t="str">
        <f t="shared" si="181"/>
        <v>Уборка территории от снега</v>
      </c>
      <c r="Y82" s="378" t="str">
        <f t="shared" si="182"/>
        <v>договор</v>
      </c>
      <c r="Z82" s="385">
        <f t="shared" si="167"/>
        <v>0.33195020746887965</v>
      </c>
      <c r="AA82" s="357">
        <f t="shared" si="204"/>
        <v>160</v>
      </c>
      <c r="AB82" s="386">
        <v>1</v>
      </c>
      <c r="AC82" s="387">
        <f t="shared" si="205"/>
        <v>2.0746887966804979E-3</v>
      </c>
      <c r="AD82" s="455">
        <f t="shared" si="183"/>
        <v>450000</v>
      </c>
      <c r="AE82" s="388"/>
      <c r="AF82" s="391">
        <f t="shared" si="184"/>
        <v>933.60995850622407</v>
      </c>
      <c r="AG82" s="568"/>
      <c r="AH82" s="376">
        <f t="shared" si="185"/>
        <v>6</v>
      </c>
      <c r="AI82" s="392" t="str">
        <f t="shared" si="186"/>
        <v>Уборка территории от снега</v>
      </c>
      <c r="AJ82" s="378" t="str">
        <f t="shared" si="187"/>
        <v>договор</v>
      </c>
      <c r="AK82" s="379">
        <f t="shared" si="168"/>
        <v>0.39004149377593361</v>
      </c>
      <c r="AL82" s="361">
        <f t="shared" si="206"/>
        <v>188</v>
      </c>
      <c r="AM82" s="380">
        <v>1</v>
      </c>
      <c r="AN82" s="381">
        <f t="shared" si="207"/>
        <v>2.0746887966804979E-3</v>
      </c>
      <c r="AO82" s="455">
        <f t="shared" si="188"/>
        <v>450000</v>
      </c>
      <c r="AP82" s="227"/>
      <c r="AQ82" s="393">
        <f t="shared" si="189"/>
        <v>933.60995850622407</v>
      </c>
      <c r="AR82" s="568"/>
      <c r="AS82" s="394">
        <f t="shared" si="190"/>
        <v>6</v>
      </c>
      <c r="AT82" s="238" t="str">
        <f t="shared" si="191"/>
        <v>Уборка территории от снега</v>
      </c>
      <c r="AU82" s="384" t="str">
        <f t="shared" si="192"/>
        <v>договор</v>
      </c>
      <c r="AV82" s="379">
        <f t="shared" si="169"/>
        <v>0.10580912863070539</v>
      </c>
      <c r="AW82" s="361">
        <f t="shared" si="208"/>
        <v>51</v>
      </c>
      <c r="AX82" s="380">
        <v>1</v>
      </c>
      <c r="AY82" s="381">
        <f t="shared" si="209"/>
        <v>2.0746887966804979E-3</v>
      </c>
      <c r="AZ82" s="455">
        <f t="shared" si="193"/>
        <v>450000</v>
      </c>
      <c r="BA82" s="395"/>
      <c r="BB82" s="239">
        <f t="shared" si="194"/>
        <v>933.60995850622407</v>
      </c>
      <c r="BC82" s="568"/>
      <c r="BD82" s="376">
        <f t="shared" si="195"/>
        <v>6</v>
      </c>
      <c r="BE82" s="392" t="str">
        <f t="shared" si="196"/>
        <v>Уборка территории от снега</v>
      </c>
      <c r="BF82" s="384" t="str">
        <f t="shared" si="197"/>
        <v>договор</v>
      </c>
      <c r="BG82" s="546">
        <f t="shared" si="170"/>
        <v>6.8464730290456438E-2</v>
      </c>
      <c r="BH82" s="361">
        <f t="shared" si="210"/>
        <v>33</v>
      </c>
      <c r="BI82" s="380">
        <v>1</v>
      </c>
      <c r="BJ82" s="381">
        <f t="shared" si="213"/>
        <v>2.0746887966804979E-3</v>
      </c>
      <c r="BK82" s="455">
        <f t="shared" si="198"/>
        <v>450000</v>
      </c>
      <c r="BL82" s="227"/>
      <c r="BM82" s="393">
        <f t="shared" si="199"/>
        <v>933.60995850622407</v>
      </c>
      <c r="BN82" s="568"/>
      <c r="BO82" s="376">
        <v>6</v>
      </c>
      <c r="BP82" s="235" t="s">
        <v>90</v>
      </c>
      <c r="BQ82" s="384" t="s">
        <v>48</v>
      </c>
      <c r="BR82" s="546"/>
      <c r="BS82" s="396">
        <f t="shared" si="211"/>
        <v>4</v>
      </c>
      <c r="BT82" s="380">
        <v>1</v>
      </c>
      <c r="BU82" s="381">
        <f t="shared" si="200"/>
        <v>0</v>
      </c>
      <c r="BV82" s="477">
        <v>450000</v>
      </c>
      <c r="BW82" s="388"/>
      <c r="BX82" s="236">
        <f t="shared" si="201"/>
        <v>0</v>
      </c>
      <c r="BY82" s="568"/>
      <c r="BZ82" s="397">
        <f>BR82+BG82+AV82+AK82+Z82+O82+D82</f>
        <v>0.99999999999999989</v>
      </c>
      <c r="CA82" s="398">
        <f>BX82*BS82+BM82*BH82+BB82*AW82+AQ82*AL82+AF82*AA82+U82*P82+J82*E82</f>
        <v>450000</v>
      </c>
      <c r="CB82" s="399">
        <v>450000</v>
      </c>
      <c r="CC82" s="368">
        <f t="shared" si="171"/>
        <v>0</v>
      </c>
      <c r="CD82" s="411"/>
    </row>
    <row r="83" spans="1:82" s="234" customFormat="1" ht="15.75">
      <c r="A83" s="376">
        <f t="shared" si="172"/>
        <v>7</v>
      </c>
      <c r="B83" s="377" t="str">
        <f t="shared" si="173"/>
        <v>Вывоз ТБО</v>
      </c>
      <c r="C83" s="378" t="str">
        <f t="shared" si="174"/>
        <v>договор</v>
      </c>
      <c r="D83" s="379">
        <f t="shared" si="166"/>
        <v>0.1037344398340249</v>
      </c>
      <c r="E83" s="361">
        <f t="shared" si="202"/>
        <v>50</v>
      </c>
      <c r="F83" s="380">
        <v>1</v>
      </c>
      <c r="G83" s="381">
        <f t="shared" si="212"/>
        <v>2.0746887966804979E-3</v>
      </c>
      <c r="H83" s="455">
        <f t="shared" si="175"/>
        <v>0</v>
      </c>
      <c r="I83" s="227"/>
      <c r="J83" s="382">
        <f t="shared" si="176"/>
        <v>0</v>
      </c>
      <c r="K83" s="568"/>
      <c r="L83" s="376">
        <f t="shared" si="177"/>
        <v>7</v>
      </c>
      <c r="M83" s="383" t="str">
        <f t="shared" si="178"/>
        <v>Вывоз ТБО</v>
      </c>
      <c r="N83" s="384" t="str">
        <f t="shared" si="179"/>
        <v>договор</v>
      </c>
      <c r="O83" s="385"/>
      <c r="P83" s="357"/>
      <c r="Q83" s="386"/>
      <c r="R83" s="387"/>
      <c r="S83" s="455"/>
      <c r="T83" s="388"/>
      <c r="U83" s="389"/>
      <c r="V83" s="568"/>
      <c r="W83" s="376">
        <f t="shared" si="180"/>
        <v>7</v>
      </c>
      <c r="X83" s="390" t="str">
        <f t="shared" si="181"/>
        <v>Вывоз ТБО</v>
      </c>
      <c r="Y83" s="378" t="str">
        <f t="shared" si="182"/>
        <v>договор</v>
      </c>
      <c r="Z83" s="385">
        <f t="shared" si="167"/>
        <v>0.33195020746887965</v>
      </c>
      <c r="AA83" s="357">
        <f t="shared" si="204"/>
        <v>160</v>
      </c>
      <c r="AB83" s="386">
        <v>1</v>
      </c>
      <c r="AC83" s="387">
        <f t="shared" si="205"/>
        <v>2.0746887966804979E-3</v>
      </c>
      <c r="AD83" s="455">
        <f t="shared" si="183"/>
        <v>0</v>
      </c>
      <c r="AE83" s="388"/>
      <c r="AF83" s="391">
        <f t="shared" si="184"/>
        <v>0</v>
      </c>
      <c r="AG83" s="568"/>
      <c r="AH83" s="376">
        <f t="shared" si="185"/>
        <v>7</v>
      </c>
      <c r="AI83" s="392" t="str">
        <f t="shared" si="186"/>
        <v>Вывоз ТБО</v>
      </c>
      <c r="AJ83" s="378" t="str">
        <f t="shared" si="187"/>
        <v>договор</v>
      </c>
      <c r="AK83" s="379">
        <f t="shared" si="168"/>
        <v>0.39004149377593361</v>
      </c>
      <c r="AL83" s="361">
        <f t="shared" si="206"/>
        <v>188</v>
      </c>
      <c r="AM83" s="380">
        <v>1</v>
      </c>
      <c r="AN83" s="381">
        <f t="shared" si="207"/>
        <v>2.0746887966804979E-3</v>
      </c>
      <c r="AO83" s="455">
        <f t="shared" si="188"/>
        <v>0</v>
      </c>
      <c r="AP83" s="227"/>
      <c r="AQ83" s="393">
        <f t="shared" si="189"/>
        <v>0</v>
      </c>
      <c r="AR83" s="568"/>
      <c r="AS83" s="394">
        <f t="shared" si="190"/>
        <v>7</v>
      </c>
      <c r="AT83" s="238" t="str">
        <f t="shared" si="191"/>
        <v>Вывоз ТБО</v>
      </c>
      <c r="AU83" s="384" t="str">
        <f t="shared" si="192"/>
        <v>договор</v>
      </c>
      <c r="AV83" s="379">
        <f t="shared" si="169"/>
        <v>0.10580912863070539</v>
      </c>
      <c r="AW83" s="361">
        <f t="shared" si="208"/>
        <v>51</v>
      </c>
      <c r="AX83" s="380">
        <v>1</v>
      </c>
      <c r="AY83" s="381">
        <f t="shared" si="209"/>
        <v>2.0746887966804979E-3</v>
      </c>
      <c r="AZ83" s="455">
        <f t="shared" si="193"/>
        <v>0</v>
      </c>
      <c r="BA83" s="395"/>
      <c r="BB83" s="239">
        <f t="shared" si="194"/>
        <v>0</v>
      </c>
      <c r="BC83" s="568"/>
      <c r="BD83" s="376">
        <f t="shared" si="195"/>
        <v>7</v>
      </c>
      <c r="BE83" s="392" t="str">
        <f t="shared" si="196"/>
        <v>Вывоз ТБО</v>
      </c>
      <c r="BF83" s="384" t="str">
        <f t="shared" si="197"/>
        <v>договор</v>
      </c>
      <c r="BG83" s="546">
        <f t="shared" si="170"/>
        <v>6.8464730290456438E-2</v>
      </c>
      <c r="BH83" s="361">
        <f t="shared" si="210"/>
        <v>33</v>
      </c>
      <c r="BI83" s="380">
        <v>1</v>
      </c>
      <c r="BJ83" s="381">
        <f t="shared" si="213"/>
        <v>2.0746887966804979E-3</v>
      </c>
      <c r="BK83" s="455">
        <f t="shared" si="198"/>
        <v>0</v>
      </c>
      <c r="BL83" s="227"/>
      <c r="BM83" s="393">
        <f t="shared" si="199"/>
        <v>0</v>
      </c>
      <c r="BN83" s="568"/>
      <c r="BO83" s="376">
        <v>7</v>
      </c>
      <c r="BP83" s="235" t="s">
        <v>17</v>
      </c>
      <c r="BQ83" s="384" t="s">
        <v>48</v>
      </c>
      <c r="BR83" s="546"/>
      <c r="BS83" s="396">
        <f t="shared" si="211"/>
        <v>4</v>
      </c>
      <c r="BT83" s="380">
        <v>1</v>
      </c>
      <c r="BU83" s="381">
        <f t="shared" si="200"/>
        <v>0</v>
      </c>
      <c r="BV83" s="477"/>
      <c r="BW83" s="388"/>
      <c r="BX83" s="236">
        <f t="shared" si="201"/>
        <v>0</v>
      </c>
      <c r="BY83" s="568"/>
      <c r="BZ83" s="397">
        <f>BR83+BG83+AV83+AK83+Z83+O83+D83</f>
        <v>0.99999999999999989</v>
      </c>
      <c r="CA83" s="398">
        <f>BX83*BS83+BM83*BH83+BB83*AW83+AQ83*AL83+AF83*AA83+U83*P83+J83*E83</f>
        <v>0</v>
      </c>
      <c r="CB83" s="399"/>
      <c r="CC83" s="368">
        <f t="shared" si="171"/>
        <v>0</v>
      </c>
      <c r="CD83" s="411"/>
    </row>
    <row r="84" spans="1:82" s="234" customFormat="1" ht="15.75">
      <c r="A84" s="376">
        <f t="shared" si="172"/>
        <v>8</v>
      </c>
      <c r="B84" s="377" t="str">
        <f t="shared" si="173"/>
        <v>Дератизация и дезинфекция</v>
      </c>
      <c r="C84" s="378" t="str">
        <f t="shared" si="174"/>
        <v>договор</v>
      </c>
      <c r="D84" s="379">
        <f t="shared" si="166"/>
        <v>0.1037344398340249</v>
      </c>
      <c r="E84" s="361">
        <f t="shared" si="202"/>
        <v>50</v>
      </c>
      <c r="F84" s="380">
        <v>1</v>
      </c>
      <c r="G84" s="381">
        <f t="shared" si="212"/>
        <v>2.0746887966804979E-3</v>
      </c>
      <c r="H84" s="455">
        <f t="shared" si="175"/>
        <v>37537.18</v>
      </c>
      <c r="I84" s="227"/>
      <c r="J84" s="382">
        <f t="shared" si="176"/>
        <v>77.877966804979252</v>
      </c>
      <c r="K84" s="568"/>
      <c r="L84" s="376">
        <f t="shared" si="177"/>
        <v>8</v>
      </c>
      <c r="M84" s="383" t="str">
        <f t="shared" si="178"/>
        <v>Дератизация и дезинфекция</v>
      </c>
      <c r="N84" s="384" t="str">
        <f t="shared" si="179"/>
        <v>договор</v>
      </c>
      <c r="O84" s="385"/>
      <c r="P84" s="357"/>
      <c r="Q84" s="386"/>
      <c r="R84" s="387"/>
      <c r="S84" s="455"/>
      <c r="T84" s="388"/>
      <c r="U84" s="389"/>
      <c r="V84" s="568"/>
      <c r="W84" s="376">
        <f t="shared" si="180"/>
        <v>8</v>
      </c>
      <c r="X84" s="390" t="str">
        <f t="shared" si="181"/>
        <v>Дератизация и дезинфекция</v>
      </c>
      <c r="Y84" s="378" t="str">
        <f t="shared" si="182"/>
        <v>договор</v>
      </c>
      <c r="Z84" s="385">
        <f t="shared" si="167"/>
        <v>0.33195020746887965</v>
      </c>
      <c r="AA84" s="357">
        <f t="shared" si="204"/>
        <v>160</v>
      </c>
      <c r="AB84" s="386">
        <v>1</v>
      </c>
      <c r="AC84" s="387">
        <f t="shared" si="205"/>
        <v>2.0746887966804979E-3</v>
      </c>
      <c r="AD84" s="455">
        <f t="shared" si="183"/>
        <v>37537.18</v>
      </c>
      <c r="AE84" s="388"/>
      <c r="AF84" s="391">
        <f t="shared" si="184"/>
        <v>77.877966804979252</v>
      </c>
      <c r="AG84" s="568"/>
      <c r="AH84" s="376">
        <f t="shared" si="185"/>
        <v>8</v>
      </c>
      <c r="AI84" s="392" t="str">
        <f t="shared" si="186"/>
        <v>Дератизация и дезинфекция</v>
      </c>
      <c r="AJ84" s="378" t="str">
        <f t="shared" si="187"/>
        <v>договор</v>
      </c>
      <c r="AK84" s="379">
        <f t="shared" si="168"/>
        <v>0.39004149377593361</v>
      </c>
      <c r="AL84" s="361">
        <f t="shared" si="206"/>
        <v>188</v>
      </c>
      <c r="AM84" s="380">
        <v>1</v>
      </c>
      <c r="AN84" s="381">
        <f t="shared" si="207"/>
        <v>2.0746887966804979E-3</v>
      </c>
      <c r="AO84" s="455">
        <f t="shared" si="188"/>
        <v>37537.18</v>
      </c>
      <c r="AP84" s="227"/>
      <c r="AQ84" s="393">
        <f t="shared" si="189"/>
        <v>77.877966804979252</v>
      </c>
      <c r="AR84" s="568"/>
      <c r="AS84" s="394">
        <f t="shared" si="190"/>
        <v>8</v>
      </c>
      <c r="AT84" s="238" t="str">
        <f t="shared" si="191"/>
        <v>Дератизация и дезинфекция</v>
      </c>
      <c r="AU84" s="384" t="str">
        <f t="shared" si="192"/>
        <v>договор</v>
      </c>
      <c r="AV84" s="379">
        <f t="shared" si="169"/>
        <v>0.10580912863070539</v>
      </c>
      <c r="AW84" s="361">
        <f t="shared" si="208"/>
        <v>51</v>
      </c>
      <c r="AX84" s="380">
        <v>1</v>
      </c>
      <c r="AY84" s="381">
        <f t="shared" si="209"/>
        <v>2.0746887966804979E-3</v>
      </c>
      <c r="AZ84" s="455">
        <f t="shared" si="193"/>
        <v>37537.18</v>
      </c>
      <c r="BA84" s="395"/>
      <c r="BB84" s="239">
        <f t="shared" si="194"/>
        <v>77.877966804979252</v>
      </c>
      <c r="BC84" s="568"/>
      <c r="BD84" s="376">
        <f t="shared" si="195"/>
        <v>8</v>
      </c>
      <c r="BE84" s="392" t="str">
        <f t="shared" si="196"/>
        <v>Дератизация и дезинфекция</v>
      </c>
      <c r="BF84" s="384" t="str">
        <f t="shared" si="197"/>
        <v>договор</v>
      </c>
      <c r="BG84" s="546">
        <f t="shared" si="170"/>
        <v>6.8464730290456438E-2</v>
      </c>
      <c r="BH84" s="361">
        <f t="shared" si="210"/>
        <v>33</v>
      </c>
      <c r="BI84" s="380">
        <v>1</v>
      </c>
      <c r="BJ84" s="381">
        <f t="shared" si="213"/>
        <v>2.0746887966804979E-3</v>
      </c>
      <c r="BK84" s="455">
        <f t="shared" si="198"/>
        <v>37537.18</v>
      </c>
      <c r="BL84" s="227"/>
      <c r="BM84" s="393">
        <f t="shared" si="199"/>
        <v>77.877966804979252</v>
      </c>
      <c r="BN84" s="568"/>
      <c r="BO84" s="376">
        <v>8</v>
      </c>
      <c r="BP84" s="235" t="s">
        <v>107</v>
      </c>
      <c r="BQ84" s="384" t="s">
        <v>48</v>
      </c>
      <c r="BR84" s="546"/>
      <c r="BS84" s="396">
        <f t="shared" si="211"/>
        <v>4</v>
      </c>
      <c r="BT84" s="380">
        <v>1</v>
      </c>
      <c r="BU84" s="381">
        <f t="shared" si="200"/>
        <v>0</v>
      </c>
      <c r="BV84" s="477">
        <v>37537.18</v>
      </c>
      <c r="BW84" s="388"/>
      <c r="BX84" s="236">
        <f t="shared" si="201"/>
        <v>0</v>
      </c>
      <c r="BY84" s="568"/>
      <c r="BZ84" s="397">
        <f>BR84+BG84+AV84+AK84+Z84+O84+D84</f>
        <v>0.99999999999999989</v>
      </c>
      <c r="CA84" s="398">
        <f>BX84*BS84+BM84*BH84+BB84*AW84+AQ84*AL84+AF84*AA84+U84*P84+J84*E84</f>
        <v>37537.18</v>
      </c>
      <c r="CB84" s="399">
        <v>37537.18</v>
      </c>
      <c r="CC84" s="368">
        <f t="shared" si="171"/>
        <v>0</v>
      </c>
      <c r="CD84" s="411"/>
    </row>
    <row r="85" spans="1:82" s="234" customFormat="1" ht="90">
      <c r="A85" s="376">
        <f t="shared" si="172"/>
        <v>9</v>
      </c>
      <c r="B85" s="377" t="str">
        <f t="shared" si="173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C85" s="378" t="str">
        <f t="shared" si="174"/>
        <v>договор</v>
      </c>
      <c r="D85" s="379">
        <f t="shared" si="166"/>
        <v>0.1037344398340249</v>
      </c>
      <c r="E85" s="361">
        <f t="shared" si="202"/>
        <v>50</v>
      </c>
      <c r="F85" s="380">
        <v>1</v>
      </c>
      <c r="G85" s="381">
        <f t="shared" si="212"/>
        <v>2.0746887966804979E-3</v>
      </c>
      <c r="H85" s="455">
        <f t="shared" si="175"/>
        <v>50000</v>
      </c>
      <c r="I85" s="227"/>
      <c r="J85" s="382">
        <f t="shared" si="176"/>
        <v>103.7344398340249</v>
      </c>
      <c r="K85" s="568"/>
      <c r="L85" s="376">
        <f t="shared" si="177"/>
        <v>9</v>
      </c>
      <c r="M85" s="383" t="str">
        <f t="shared" si="178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N85" s="384" t="str">
        <f t="shared" si="179"/>
        <v>договор</v>
      </c>
      <c r="O85" s="385"/>
      <c r="P85" s="357"/>
      <c r="Q85" s="386"/>
      <c r="R85" s="387"/>
      <c r="S85" s="455"/>
      <c r="T85" s="388"/>
      <c r="U85" s="389"/>
      <c r="V85" s="568"/>
      <c r="W85" s="376">
        <f t="shared" si="180"/>
        <v>9</v>
      </c>
      <c r="X85" s="390" t="str">
        <f t="shared" si="18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Y85" s="378" t="str">
        <f t="shared" si="182"/>
        <v>договор</v>
      </c>
      <c r="Z85" s="385">
        <f t="shared" si="167"/>
        <v>0.33195020746887965</v>
      </c>
      <c r="AA85" s="357">
        <f t="shared" si="204"/>
        <v>160</v>
      </c>
      <c r="AB85" s="386">
        <v>1</v>
      </c>
      <c r="AC85" s="387">
        <f t="shared" si="205"/>
        <v>2.0746887966804979E-3</v>
      </c>
      <c r="AD85" s="455">
        <f>AO85</f>
        <v>50000</v>
      </c>
      <c r="AE85" s="388"/>
      <c r="AF85" s="391">
        <f t="shared" si="184"/>
        <v>103.7344398340249</v>
      </c>
      <c r="AG85" s="568"/>
      <c r="AH85" s="376">
        <f t="shared" si="185"/>
        <v>9</v>
      </c>
      <c r="AI85" s="392" t="str">
        <f t="shared" si="18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AJ85" s="378" t="str">
        <f t="shared" si="187"/>
        <v>договор</v>
      </c>
      <c r="AK85" s="379">
        <f t="shared" si="168"/>
        <v>0.39004149377593361</v>
      </c>
      <c r="AL85" s="361">
        <f>AL84</f>
        <v>188</v>
      </c>
      <c r="AM85" s="380">
        <v>1</v>
      </c>
      <c r="AN85" s="381">
        <f>AK85*AM85/AL85</f>
        <v>2.0746887966804979E-3</v>
      </c>
      <c r="AO85" s="455">
        <f>AZ85</f>
        <v>50000</v>
      </c>
      <c r="AP85" s="227"/>
      <c r="AQ85" s="393">
        <f>AO85*AN85</f>
        <v>103.7344398340249</v>
      </c>
      <c r="AR85" s="568"/>
      <c r="AS85" s="394">
        <f t="shared" si="190"/>
        <v>9</v>
      </c>
      <c r="AT85" s="238" t="str">
        <f t="shared" si="19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AU85" s="384" t="str">
        <f t="shared" si="192"/>
        <v>договор</v>
      </c>
      <c r="AV85" s="412">
        <f t="shared" si="169"/>
        <v>0.10580912863070539</v>
      </c>
      <c r="AW85" s="413">
        <f t="shared" si="208"/>
        <v>51</v>
      </c>
      <c r="AX85" s="414">
        <v>1</v>
      </c>
      <c r="AY85" s="415">
        <f t="shared" si="209"/>
        <v>2.0746887966804979E-3</v>
      </c>
      <c r="AZ85" s="455">
        <f t="shared" si="193"/>
        <v>50000</v>
      </c>
      <c r="BA85" s="416"/>
      <c r="BB85" s="239">
        <f t="shared" si="194"/>
        <v>103.7344398340249</v>
      </c>
      <c r="BC85" s="568"/>
      <c r="BD85" s="376">
        <f t="shared" si="195"/>
        <v>9</v>
      </c>
      <c r="BE85" s="392" t="str">
        <f t="shared" si="19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BF85" s="384" t="str">
        <f t="shared" si="197"/>
        <v>договор</v>
      </c>
      <c r="BG85" s="546">
        <f t="shared" si="170"/>
        <v>6.8464730290456438E-2</v>
      </c>
      <c r="BH85" s="361">
        <f t="shared" si="210"/>
        <v>33</v>
      </c>
      <c r="BI85" s="380">
        <v>1</v>
      </c>
      <c r="BJ85" s="381">
        <f t="shared" si="213"/>
        <v>2.0746887966804979E-3</v>
      </c>
      <c r="BK85" s="455">
        <f t="shared" si="198"/>
        <v>50000</v>
      </c>
      <c r="BL85" s="227"/>
      <c r="BM85" s="393">
        <f t="shared" si="199"/>
        <v>103.7344398340249</v>
      </c>
      <c r="BN85" s="568"/>
      <c r="BO85" s="376">
        <v>9</v>
      </c>
      <c r="BP85" s="235" t="s">
        <v>150</v>
      </c>
      <c r="BQ85" s="384" t="s">
        <v>48</v>
      </c>
      <c r="BR85" s="546"/>
      <c r="BS85" s="396">
        <f t="shared" si="211"/>
        <v>4</v>
      </c>
      <c r="BT85" s="380">
        <v>1</v>
      </c>
      <c r="BU85" s="381">
        <f t="shared" si="200"/>
        <v>0</v>
      </c>
      <c r="BV85" s="477">
        <v>50000</v>
      </c>
      <c r="BW85" s="388"/>
      <c r="BX85" s="236">
        <f t="shared" si="201"/>
        <v>0</v>
      </c>
      <c r="BY85" s="568"/>
      <c r="BZ85" s="397">
        <f>BR85+BG85+AV85+AK85+Z85+O85+D85</f>
        <v>0.99999999999999989</v>
      </c>
      <c r="CA85" s="398">
        <f>BX85*BS85+BM85*BH85+BB85*AW85+AQ85*AL85+AF85*AA85+U85*P85+J85*E85</f>
        <v>50000</v>
      </c>
      <c r="CB85" s="399">
        <f>30000+20000</f>
        <v>50000</v>
      </c>
      <c r="CC85" s="368">
        <f t="shared" si="171"/>
        <v>0</v>
      </c>
      <c r="CD85" s="411"/>
    </row>
    <row r="86" spans="1:82" s="234" customFormat="1" ht="30.75" thickBot="1">
      <c r="A86" s="376">
        <f t="shared" si="172"/>
        <v>10</v>
      </c>
      <c r="B86" s="377" t="str">
        <f t="shared" si="173"/>
        <v>Обслуживание охранной сигнализации</v>
      </c>
      <c r="C86" s="378" t="str">
        <f t="shared" si="174"/>
        <v>договор</v>
      </c>
      <c r="D86" s="379">
        <f t="shared" si="166"/>
        <v>0.1037344398340249</v>
      </c>
      <c r="E86" s="361">
        <f t="shared" si="202"/>
        <v>50</v>
      </c>
      <c r="F86" s="380">
        <v>1</v>
      </c>
      <c r="G86" s="381">
        <f t="shared" ref="G86" si="214">D86*F86/E86</f>
        <v>2.0746887966804979E-3</v>
      </c>
      <c r="H86" s="455">
        <f t="shared" ref="H86" si="215">AD86</f>
        <v>6000</v>
      </c>
      <c r="I86" s="227"/>
      <c r="J86" s="382">
        <f t="shared" ref="J86" si="216">H86*G86</f>
        <v>12.448132780082988</v>
      </c>
      <c r="K86" s="568"/>
      <c r="L86" s="376">
        <f t="shared" si="177"/>
        <v>10</v>
      </c>
      <c r="M86" s="383" t="str">
        <f t="shared" si="178"/>
        <v>Обслуживание охранной сигнализации</v>
      </c>
      <c r="N86" s="384" t="str">
        <f t="shared" si="179"/>
        <v>договор</v>
      </c>
      <c r="O86" s="420"/>
      <c r="P86" s="421"/>
      <c r="Q86" s="422"/>
      <c r="R86" s="423"/>
      <c r="S86" s="465"/>
      <c r="T86" s="424"/>
      <c r="U86" s="425"/>
      <c r="V86" s="568"/>
      <c r="W86" s="376">
        <f t="shared" si="180"/>
        <v>10</v>
      </c>
      <c r="X86" s="390" t="str">
        <f t="shared" si="181"/>
        <v>Обслуживание охранной сигнализации</v>
      </c>
      <c r="Y86" s="378" t="str">
        <f t="shared" si="182"/>
        <v>договор</v>
      </c>
      <c r="Z86" s="385">
        <f t="shared" si="167"/>
        <v>0.33195020746887965</v>
      </c>
      <c r="AA86" s="357">
        <f t="shared" si="204"/>
        <v>160</v>
      </c>
      <c r="AB86" s="386">
        <v>1</v>
      </c>
      <c r="AC86" s="387">
        <f t="shared" ref="AC86" si="217">Z86*AB86/AA86</f>
        <v>2.0746887966804979E-3</v>
      </c>
      <c r="AD86" s="455">
        <f>AO86</f>
        <v>6000</v>
      </c>
      <c r="AE86" s="388"/>
      <c r="AF86" s="391">
        <f t="shared" ref="AF86" si="218">AD86*AC86</f>
        <v>12.448132780082988</v>
      </c>
      <c r="AG86" s="568"/>
      <c r="AH86" s="376">
        <f t="shared" si="185"/>
        <v>10</v>
      </c>
      <c r="AI86" s="392" t="str">
        <f t="shared" si="186"/>
        <v>Обслуживание охранной сигнализации</v>
      </c>
      <c r="AJ86" s="378" t="str">
        <f t="shared" si="187"/>
        <v>договор</v>
      </c>
      <c r="AK86" s="379">
        <f t="shared" si="168"/>
        <v>0.39004149377593361</v>
      </c>
      <c r="AL86" s="361">
        <f>AL85</f>
        <v>188</v>
      </c>
      <c r="AM86" s="380">
        <v>1</v>
      </c>
      <c r="AN86" s="381">
        <f>AK86*AM86/AL86</f>
        <v>2.0746887966804979E-3</v>
      </c>
      <c r="AO86" s="455">
        <f>AZ86</f>
        <v>6000</v>
      </c>
      <c r="AP86" s="227"/>
      <c r="AQ86" s="393">
        <f>AO86*AN86</f>
        <v>12.448132780082988</v>
      </c>
      <c r="AR86" s="568"/>
      <c r="AS86" s="394">
        <f t="shared" si="190"/>
        <v>10</v>
      </c>
      <c r="AT86" s="238" t="str">
        <f t="shared" si="191"/>
        <v>Обслуживание охранной сигнализации</v>
      </c>
      <c r="AU86" s="384" t="str">
        <f t="shared" si="192"/>
        <v>договор</v>
      </c>
      <c r="AV86" s="412">
        <f t="shared" si="169"/>
        <v>0.10580912863070539</v>
      </c>
      <c r="AW86" s="413">
        <f t="shared" si="208"/>
        <v>51</v>
      </c>
      <c r="AX86" s="414">
        <v>1</v>
      </c>
      <c r="AY86" s="415">
        <f t="shared" ref="AY86" si="219">AV86*AX86/AW86</f>
        <v>2.0746887966804979E-3</v>
      </c>
      <c r="AZ86" s="455">
        <f t="shared" si="193"/>
        <v>6000</v>
      </c>
      <c r="BA86" s="416"/>
      <c r="BB86" s="239">
        <f t="shared" ref="BB86" si="220">AZ86*AY86</f>
        <v>12.448132780082988</v>
      </c>
      <c r="BC86" s="568"/>
      <c r="BD86" s="376">
        <f t="shared" si="195"/>
        <v>10</v>
      </c>
      <c r="BE86" s="392" t="str">
        <f t="shared" si="196"/>
        <v>Обслуживание охранной сигнализации</v>
      </c>
      <c r="BF86" s="384" t="str">
        <f t="shared" si="197"/>
        <v>договор</v>
      </c>
      <c r="BG86" s="546">
        <f t="shared" si="170"/>
        <v>6.8464730290456438E-2</v>
      </c>
      <c r="BH86" s="361">
        <f t="shared" si="210"/>
        <v>33</v>
      </c>
      <c r="BI86" s="380">
        <v>1</v>
      </c>
      <c r="BJ86" s="381">
        <f t="shared" ref="BJ86" si="221">BG86*BI86/BH86</f>
        <v>2.0746887966804979E-3</v>
      </c>
      <c r="BK86" s="455">
        <f t="shared" si="198"/>
        <v>6000</v>
      </c>
      <c r="BL86" s="227"/>
      <c r="BM86" s="393">
        <f t="shared" si="199"/>
        <v>12.448132780082988</v>
      </c>
      <c r="BN86" s="607"/>
      <c r="BO86" s="429">
        <v>10</v>
      </c>
      <c r="BP86" s="269" t="s">
        <v>220</v>
      </c>
      <c r="BQ86" s="384" t="s">
        <v>48</v>
      </c>
      <c r="BR86" s="546"/>
      <c r="BS86" s="396">
        <f t="shared" si="211"/>
        <v>4</v>
      </c>
      <c r="BT86" s="380">
        <v>1</v>
      </c>
      <c r="BU86" s="381">
        <f>BR86*BT86/BS86</f>
        <v>0</v>
      </c>
      <c r="BV86" s="477">
        <v>6000</v>
      </c>
      <c r="BW86" s="388"/>
      <c r="BX86" s="236">
        <f t="shared" ref="BX86" si="222">BV86*BU86</f>
        <v>0</v>
      </c>
      <c r="BY86" s="568"/>
      <c r="BZ86" s="397">
        <f>BR86+BG86+AV86+AK86+Z86+O86+D86</f>
        <v>0.99999999999999989</v>
      </c>
      <c r="CA86" s="398">
        <f>BX86*BS86+BM86*BH86+BB86*AW86+AQ86*AL86+AF86*AA86+U86*P86+J86*E86</f>
        <v>6000</v>
      </c>
      <c r="CB86" s="399">
        <v>6000</v>
      </c>
      <c r="CC86" s="368">
        <f t="shared" si="171"/>
        <v>0</v>
      </c>
      <c r="CD86" s="411"/>
    </row>
    <row r="87" spans="1:82" ht="16.5" thickBot="1">
      <c r="A87" s="644" t="s">
        <v>24</v>
      </c>
      <c r="B87" s="645"/>
      <c r="C87" s="645"/>
      <c r="D87" s="645"/>
      <c r="E87" s="645"/>
      <c r="F87" s="645"/>
      <c r="G87" s="645"/>
      <c r="H87" s="645"/>
      <c r="I87" s="646"/>
      <c r="J87" s="124">
        <f>SUM(J77:J86)</f>
        <v>1506.7501659751035</v>
      </c>
      <c r="K87" s="569"/>
      <c r="L87" s="624" t="s">
        <v>24</v>
      </c>
      <c r="M87" s="625"/>
      <c r="N87" s="625"/>
      <c r="O87" s="625"/>
      <c r="P87" s="625"/>
      <c r="Q87" s="625"/>
      <c r="R87" s="625"/>
      <c r="S87" s="625"/>
      <c r="T87" s="626"/>
      <c r="U87" s="138"/>
      <c r="V87" s="569"/>
      <c r="W87" s="681" t="s">
        <v>24</v>
      </c>
      <c r="X87" s="682"/>
      <c r="Y87" s="682"/>
      <c r="Z87" s="682"/>
      <c r="AA87" s="682"/>
      <c r="AB87" s="682"/>
      <c r="AC87" s="682"/>
      <c r="AD87" s="682"/>
      <c r="AE87" s="683"/>
      <c r="AF87" s="14">
        <f>SUM(AF77:AF86)</f>
        <v>1506.7501659751035</v>
      </c>
      <c r="AG87" s="569"/>
      <c r="AH87" s="658" t="s">
        <v>24</v>
      </c>
      <c r="AI87" s="659"/>
      <c r="AJ87" s="659"/>
      <c r="AK87" s="659"/>
      <c r="AL87" s="659"/>
      <c r="AM87" s="659"/>
      <c r="AN87" s="659"/>
      <c r="AO87" s="659"/>
      <c r="AP87" s="660"/>
      <c r="AQ87" s="157">
        <f>SUM(AQ77:AQ86)</f>
        <v>1506.7501659751035</v>
      </c>
      <c r="AR87" s="569"/>
      <c r="AS87" s="666" t="s">
        <v>24</v>
      </c>
      <c r="AT87" s="666"/>
      <c r="AU87" s="666"/>
      <c r="AV87" s="666"/>
      <c r="AW87" s="666"/>
      <c r="AX87" s="666"/>
      <c r="AY87" s="666"/>
      <c r="AZ87" s="666"/>
      <c r="BA87" s="666"/>
      <c r="BB87" s="182">
        <f>SUM(BB77:BB86)</f>
        <v>1506.7501659751035</v>
      </c>
      <c r="BC87" s="569"/>
      <c r="BD87" s="550" t="s">
        <v>24</v>
      </c>
      <c r="BE87" s="550"/>
      <c r="BF87" s="550"/>
      <c r="BG87" s="550"/>
      <c r="BH87" s="550"/>
      <c r="BI87" s="550"/>
      <c r="BJ87" s="550"/>
      <c r="BK87" s="550"/>
      <c r="BL87" s="550"/>
      <c r="BM87" s="157">
        <f>SUM(BM77:BM86)</f>
        <v>1506.7501659751035</v>
      </c>
      <c r="BN87" s="606"/>
      <c r="BO87" s="550" t="s">
        <v>24</v>
      </c>
      <c r="BP87" s="550"/>
      <c r="BQ87" s="550"/>
      <c r="BR87" s="550"/>
      <c r="BS87" s="550"/>
      <c r="BT87" s="550"/>
      <c r="BU87" s="550"/>
      <c r="BV87" s="550"/>
      <c r="BW87" s="550"/>
      <c r="BX87" s="151">
        <f>SUM(BX77:BX86)</f>
        <v>0</v>
      </c>
      <c r="BY87" s="569"/>
      <c r="BZ87" s="62"/>
      <c r="CA87" s="316">
        <f>SUM(CA77:CA86)</f>
        <v>726253.58</v>
      </c>
      <c r="CB87" s="430">
        <f>SUM(CB77:CB86)</f>
        <v>726253.58000000007</v>
      </c>
      <c r="CC87" s="280">
        <f>BU162</f>
        <v>726253.58</v>
      </c>
      <c r="CD87" s="46">
        <v>225</v>
      </c>
    </row>
    <row r="88" spans="1:82" ht="15" customHeight="1">
      <c r="A88" s="551" t="s">
        <v>62</v>
      </c>
      <c r="B88" s="553"/>
      <c r="C88" s="553"/>
      <c r="D88" s="553"/>
      <c r="E88" s="553"/>
      <c r="F88" s="553"/>
      <c r="G88" s="553"/>
      <c r="H88" s="553"/>
      <c r="I88" s="553"/>
      <c r="J88" s="553"/>
      <c r="K88" s="554"/>
      <c r="L88" s="551" t="s">
        <v>62</v>
      </c>
      <c r="M88" s="553"/>
      <c r="N88" s="553"/>
      <c r="O88" s="553"/>
      <c r="P88" s="553"/>
      <c r="Q88" s="553"/>
      <c r="R88" s="553"/>
      <c r="S88" s="553"/>
      <c r="T88" s="553"/>
      <c r="U88" s="553"/>
      <c r="V88" s="554"/>
      <c r="W88" s="551" t="s">
        <v>62</v>
      </c>
      <c r="X88" s="553"/>
      <c r="Y88" s="553"/>
      <c r="Z88" s="553"/>
      <c r="AA88" s="553"/>
      <c r="AB88" s="553"/>
      <c r="AC88" s="553"/>
      <c r="AD88" s="553"/>
      <c r="AE88" s="553"/>
      <c r="AF88" s="553"/>
      <c r="AG88" s="554"/>
      <c r="AH88" s="551" t="s">
        <v>62</v>
      </c>
      <c r="AI88" s="553"/>
      <c r="AJ88" s="553"/>
      <c r="AK88" s="553"/>
      <c r="AL88" s="553"/>
      <c r="AM88" s="553"/>
      <c r="AN88" s="553"/>
      <c r="AO88" s="553"/>
      <c r="AP88" s="553"/>
      <c r="AQ88" s="553"/>
      <c r="AR88" s="554"/>
      <c r="AS88" s="551" t="s">
        <v>62</v>
      </c>
      <c r="AT88" s="552"/>
      <c r="AU88" s="553"/>
      <c r="AV88" s="553"/>
      <c r="AW88" s="553"/>
      <c r="AX88" s="553"/>
      <c r="AY88" s="553"/>
      <c r="AZ88" s="553"/>
      <c r="BA88" s="553"/>
      <c r="BB88" s="552"/>
      <c r="BC88" s="554"/>
      <c r="BD88" s="551" t="s">
        <v>62</v>
      </c>
      <c r="BE88" s="552"/>
      <c r="BF88" s="553"/>
      <c r="BG88" s="553"/>
      <c r="BH88" s="553"/>
      <c r="BI88" s="553"/>
      <c r="BJ88" s="553"/>
      <c r="BK88" s="553"/>
      <c r="BL88" s="553"/>
      <c r="BM88" s="552"/>
      <c r="BN88" s="554"/>
      <c r="BO88" s="551" t="s">
        <v>62</v>
      </c>
      <c r="BP88" s="552"/>
      <c r="BQ88" s="553"/>
      <c r="BR88" s="553"/>
      <c r="BS88" s="553"/>
      <c r="BT88" s="553"/>
      <c r="BU88" s="553"/>
      <c r="BV88" s="553"/>
      <c r="BW88" s="553"/>
      <c r="BX88" s="552"/>
      <c r="BY88" s="554"/>
      <c r="BZ88" s="61"/>
      <c r="CA88" s="317"/>
      <c r="CB88" s="55">
        <f>CC87-CA87</f>
        <v>0</v>
      </c>
      <c r="CC88" s="270"/>
    </row>
    <row r="89" spans="1:82" ht="15" hidden="1" customHeight="1">
      <c r="A89" s="109">
        <v>1</v>
      </c>
      <c r="B89" s="123"/>
      <c r="C89" s="9"/>
      <c r="D89" s="81"/>
      <c r="E89" s="74"/>
      <c r="F89" s="77"/>
      <c r="G89" s="80"/>
      <c r="H89" s="2"/>
      <c r="I89" s="10"/>
      <c r="J89" s="120"/>
      <c r="K89" s="567"/>
      <c r="L89" s="109">
        <v>1</v>
      </c>
      <c r="M89" s="136"/>
      <c r="N89" s="9"/>
      <c r="O89" s="81"/>
      <c r="P89" s="74"/>
      <c r="Q89" s="77"/>
      <c r="R89" s="80"/>
      <c r="S89" s="2"/>
      <c r="T89" s="10"/>
      <c r="U89" s="133"/>
      <c r="V89" s="567"/>
      <c r="W89" s="106">
        <v>1</v>
      </c>
      <c r="X89" s="144"/>
      <c r="Y89" s="68"/>
      <c r="Z89" s="81"/>
      <c r="AA89" s="74">
        <f>AB12</f>
        <v>160</v>
      </c>
      <c r="AB89" s="77">
        <v>300</v>
      </c>
      <c r="AC89" s="80">
        <f t="shared" ref="AC89:AC91" si="223">Z89*AB89/AA89</f>
        <v>0</v>
      </c>
      <c r="AD89" s="75"/>
      <c r="AE89" s="31"/>
      <c r="AF89" s="12">
        <f>AD89*AC89</f>
        <v>0</v>
      </c>
      <c r="AG89" s="567"/>
      <c r="AH89" s="109">
        <v>1</v>
      </c>
      <c r="AI89" s="156"/>
      <c r="AJ89" s="9"/>
      <c r="AK89" s="113"/>
      <c r="AL89" s="91">
        <f>AM12</f>
        <v>188</v>
      </c>
      <c r="AM89" s="92">
        <v>300</v>
      </c>
      <c r="AN89" s="93">
        <f t="shared" ref="AN89:AN91" si="224">AK89*AM89/AL89</f>
        <v>0</v>
      </c>
      <c r="AO89" s="113"/>
      <c r="AP89" s="10"/>
      <c r="AQ89" s="154">
        <f>AO89*AN89</f>
        <v>0</v>
      </c>
      <c r="AR89" s="567"/>
      <c r="AS89" s="164">
        <v>1</v>
      </c>
      <c r="AT89" s="180"/>
      <c r="AU89" s="9"/>
      <c r="AV89" s="113"/>
      <c r="AW89" s="91">
        <f>AX12</f>
        <v>51</v>
      </c>
      <c r="AX89" s="92">
        <v>300</v>
      </c>
      <c r="AY89" s="93">
        <f t="shared" ref="AY89:AY91" si="225">AV89*AX89/AW89</f>
        <v>0</v>
      </c>
      <c r="AZ89" s="113"/>
      <c r="BA89" s="165"/>
      <c r="BB89" s="181">
        <f>AZ89*AY89</f>
        <v>0</v>
      </c>
      <c r="BC89" s="567"/>
      <c r="BD89" s="109">
        <v>1</v>
      </c>
      <c r="BE89" s="156"/>
      <c r="BF89" s="9"/>
      <c r="BG89" s="113"/>
      <c r="BH89" s="91">
        <f>BI12</f>
        <v>33</v>
      </c>
      <c r="BI89" s="92">
        <v>300</v>
      </c>
      <c r="BJ89" s="93">
        <f t="shared" ref="BJ89:BJ91" si="226">BG89*BI89/BH89</f>
        <v>0</v>
      </c>
      <c r="BK89" s="113"/>
      <c r="BL89" s="72"/>
      <c r="BM89" s="154">
        <f>BK89*BJ89</f>
        <v>0</v>
      </c>
      <c r="BN89" s="567"/>
      <c r="BO89" s="109">
        <v>1</v>
      </c>
      <c r="BP89" s="149"/>
      <c r="BQ89" s="9"/>
      <c r="BR89" s="113"/>
      <c r="BS89" s="91">
        <f>BT12</f>
        <v>4</v>
      </c>
      <c r="BT89" s="92">
        <v>300</v>
      </c>
      <c r="BU89" s="93"/>
      <c r="BV89" s="113"/>
      <c r="BW89" s="10"/>
      <c r="BX89" s="150"/>
      <c r="BY89" s="567"/>
      <c r="BZ89" s="62"/>
      <c r="CA89" s="317"/>
    </row>
    <row r="90" spans="1:82" ht="15" hidden="1" customHeight="1">
      <c r="A90" s="109">
        <v>2</v>
      </c>
      <c r="B90" s="123"/>
      <c r="C90" s="9"/>
      <c r="D90" s="81"/>
      <c r="E90" s="74"/>
      <c r="F90" s="77"/>
      <c r="G90" s="80"/>
      <c r="H90" s="3"/>
      <c r="I90" s="10"/>
      <c r="J90" s="120"/>
      <c r="K90" s="568"/>
      <c r="L90" s="109">
        <v>2</v>
      </c>
      <c r="M90" s="136"/>
      <c r="N90" s="9"/>
      <c r="O90" s="81"/>
      <c r="P90" s="74"/>
      <c r="Q90" s="77"/>
      <c r="R90" s="80"/>
      <c r="S90" s="3"/>
      <c r="T90" s="10"/>
      <c r="U90" s="133"/>
      <c r="V90" s="568"/>
      <c r="W90" s="106">
        <v>2</v>
      </c>
      <c r="X90" s="144"/>
      <c r="Y90" s="68"/>
      <c r="Z90" s="81"/>
      <c r="AA90" s="74">
        <f>AB13</f>
        <v>160</v>
      </c>
      <c r="AB90" s="77">
        <v>300</v>
      </c>
      <c r="AC90" s="80">
        <f t="shared" si="223"/>
        <v>0</v>
      </c>
      <c r="AD90" s="75"/>
      <c r="AE90" s="31"/>
      <c r="AF90" s="12">
        <f>AD90*AC90</f>
        <v>0</v>
      </c>
      <c r="AG90" s="568"/>
      <c r="AH90" s="109">
        <v>2</v>
      </c>
      <c r="AI90" s="156"/>
      <c r="AJ90" s="9"/>
      <c r="AK90" s="113"/>
      <c r="AL90" s="91">
        <f>AM13</f>
        <v>188</v>
      </c>
      <c r="AM90" s="92">
        <v>300</v>
      </c>
      <c r="AN90" s="93">
        <f t="shared" si="224"/>
        <v>0</v>
      </c>
      <c r="AO90" s="113"/>
      <c r="AP90" s="10"/>
      <c r="AQ90" s="154">
        <f>AO90*AN90</f>
        <v>0</v>
      </c>
      <c r="AR90" s="568"/>
      <c r="AS90" s="164">
        <v>2</v>
      </c>
      <c r="AT90" s="180"/>
      <c r="AU90" s="9"/>
      <c r="AV90" s="113"/>
      <c r="AW90" s="91">
        <f>AX13</f>
        <v>51</v>
      </c>
      <c r="AX90" s="92">
        <v>300</v>
      </c>
      <c r="AY90" s="93">
        <f t="shared" si="225"/>
        <v>0</v>
      </c>
      <c r="AZ90" s="113"/>
      <c r="BA90" s="165"/>
      <c r="BB90" s="181">
        <f>AZ90*AY90</f>
        <v>0</v>
      </c>
      <c r="BC90" s="568"/>
      <c r="BD90" s="109">
        <v>2</v>
      </c>
      <c r="BE90" s="156"/>
      <c r="BF90" s="9"/>
      <c r="BG90" s="113"/>
      <c r="BH90" s="91">
        <f>BI13</f>
        <v>33</v>
      </c>
      <c r="BI90" s="92">
        <v>300</v>
      </c>
      <c r="BJ90" s="93">
        <f t="shared" si="226"/>
        <v>0</v>
      </c>
      <c r="BK90" s="113"/>
      <c r="BL90" s="72"/>
      <c r="BM90" s="154">
        <f>BK90*BJ90</f>
        <v>0</v>
      </c>
      <c r="BN90" s="568"/>
      <c r="BO90" s="109">
        <v>2</v>
      </c>
      <c r="BP90" s="149"/>
      <c r="BQ90" s="9"/>
      <c r="BR90" s="113"/>
      <c r="BS90" s="91">
        <f>BT13</f>
        <v>4</v>
      </c>
      <c r="BT90" s="92">
        <v>300</v>
      </c>
      <c r="BU90" s="93"/>
      <c r="BV90" s="113"/>
      <c r="BW90" s="10"/>
      <c r="BX90" s="150"/>
      <c r="BY90" s="568"/>
      <c r="BZ90" s="62"/>
      <c r="CA90" s="317"/>
    </row>
    <row r="91" spans="1:82" ht="15" hidden="1" customHeight="1">
      <c r="A91" s="109">
        <v>3</v>
      </c>
      <c r="B91" s="123"/>
      <c r="C91" s="9"/>
      <c r="D91" s="81"/>
      <c r="E91" s="74"/>
      <c r="F91" s="77"/>
      <c r="G91" s="80"/>
      <c r="H91" s="3"/>
      <c r="I91" s="10"/>
      <c r="J91" s="120"/>
      <c r="K91" s="568"/>
      <c r="L91" s="109">
        <v>3</v>
      </c>
      <c r="M91" s="136"/>
      <c r="N91" s="9"/>
      <c r="O91" s="81"/>
      <c r="P91" s="74"/>
      <c r="Q91" s="77"/>
      <c r="R91" s="80"/>
      <c r="S91" s="3"/>
      <c r="T91" s="10"/>
      <c r="U91" s="133"/>
      <c r="V91" s="568"/>
      <c r="W91" s="106">
        <v>3</v>
      </c>
      <c r="X91" s="144"/>
      <c r="Y91" s="68"/>
      <c r="Z91" s="81"/>
      <c r="AA91" s="74">
        <f t="shared" ref="AA91" si="227">AB14</f>
        <v>160</v>
      </c>
      <c r="AB91" s="77">
        <v>300</v>
      </c>
      <c r="AC91" s="80">
        <f t="shared" si="223"/>
        <v>0</v>
      </c>
      <c r="AD91" s="75"/>
      <c r="AE91" s="31"/>
      <c r="AF91" s="12">
        <f>AD91*AC91</f>
        <v>0</v>
      </c>
      <c r="AG91" s="568"/>
      <c r="AH91" s="109">
        <v>3</v>
      </c>
      <c r="AI91" s="156"/>
      <c r="AJ91" s="9"/>
      <c r="AK91" s="113"/>
      <c r="AL91" s="91">
        <f t="shared" ref="AL91" si="228">AM14</f>
        <v>188</v>
      </c>
      <c r="AM91" s="92">
        <v>300</v>
      </c>
      <c r="AN91" s="93">
        <f t="shared" si="224"/>
        <v>0</v>
      </c>
      <c r="AO91" s="113"/>
      <c r="AP91" s="10"/>
      <c r="AQ91" s="154">
        <f>AO91*AN91</f>
        <v>0</v>
      </c>
      <c r="AR91" s="568"/>
      <c r="AS91" s="167">
        <v>3</v>
      </c>
      <c r="AT91" s="180"/>
      <c r="AU91" s="178"/>
      <c r="AV91" s="175"/>
      <c r="AW91" s="172">
        <f t="shared" ref="AW91" si="229">AX14</f>
        <v>51</v>
      </c>
      <c r="AX91" s="173">
        <v>300</v>
      </c>
      <c r="AY91" s="177">
        <f t="shared" si="225"/>
        <v>0</v>
      </c>
      <c r="AZ91" s="175"/>
      <c r="BA91" s="141"/>
      <c r="BB91" s="181">
        <f>AZ91*AY91</f>
        <v>0</v>
      </c>
      <c r="BC91" s="568"/>
      <c r="BD91" s="109">
        <v>3</v>
      </c>
      <c r="BE91" s="156"/>
      <c r="BF91" s="9"/>
      <c r="BG91" s="113"/>
      <c r="BH91" s="91">
        <f t="shared" ref="BH91" si="230">BI14</f>
        <v>33</v>
      </c>
      <c r="BI91" s="92">
        <v>300</v>
      </c>
      <c r="BJ91" s="93">
        <f t="shared" si="226"/>
        <v>0</v>
      </c>
      <c r="BK91" s="113"/>
      <c r="BL91" s="72"/>
      <c r="BM91" s="154">
        <f>BK91*BJ91</f>
        <v>0</v>
      </c>
      <c r="BN91" s="568"/>
      <c r="BO91" s="109">
        <v>3</v>
      </c>
      <c r="BP91" s="149"/>
      <c r="BQ91" s="9"/>
      <c r="BR91" s="113"/>
      <c r="BS91" s="91">
        <f t="shared" ref="BS91" si="231">BT14</f>
        <v>4</v>
      </c>
      <c r="BT91" s="92">
        <v>300</v>
      </c>
      <c r="BU91" s="93"/>
      <c r="BV91" s="113"/>
      <c r="BW91" s="10"/>
      <c r="BX91" s="150"/>
      <c r="BY91" s="568"/>
      <c r="BZ91" s="62"/>
      <c r="CA91" s="317"/>
    </row>
    <row r="92" spans="1:82">
      <c r="A92" s="644" t="s">
        <v>24</v>
      </c>
      <c r="B92" s="645"/>
      <c r="C92" s="645"/>
      <c r="D92" s="645"/>
      <c r="E92" s="645"/>
      <c r="F92" s="645"/>
      <c r="G92" s="645"/>
      <c r="H92" s="645"/>
      <c r="I92" s="646"/>
      <c r="J92" s="124">
        <f>SUM(J89:J91)</f>
        <v>0</v>
      </c>
      <c r="K92" s="569"/>
      <c r="L92" s="624" t="s">
        <v>24</v>
      </c>
      <c r="M92" s="625"/>
      <c r="N92" s="625"/>
      <c r="O92" s="625"/>
      <c r="P92" s="625"/>
      <c r="Q92" s="625"/>
      <c r="R92" s="625"/>
      <c r="S92" s="625"/>
      <c r="T92" s="626"/>
      <c r="U92" s="138"/>
      <c r="V92" s="569"/>
      <c r="W92" s="681" t="s">
        <v>24</v>
      </c>
      <c r="X92" s="682"/>
      <c r="Y92" s="682"/>
      <c r="Z92" s="682"/>
      <c r="AA92" s="682"/>
      <c r="AB92" s="682"/>
      <c r="AC92" s="682"/>
      <c r="AD92" s="682"/>
      <c r="AE92" s="683"/>
      <c r="AF92" s="14">
        <f>SUM(AF89:AF91)</f>
        <v>0</v>
      </c>
      <c r="AG92" s="569"/>
      <c r="AH92" s="658" t="s">
        <v>24</v>
      </c>
      <c r="AI92" s="659"/>
      <c r="AJ92" s="659"/>
      <c r="AK92" s="659"/>
      <c r="AL92" s="659"/>
      <c r="AM92" s="659"/>
      <c r="AN92" s="659"/>
      <c r="AO92" s="659"/>
      <c r="AP92" s="660"/>
      <c r="AQ92" s="157">
        <f>SUM(AQ89:AQ91)</f>
        <v>0</v>
      </c>
      <c r="AR92" s="569"/>
      <c r="AS92" s="666" t="s">
        <v>24</v>
      </c>
      <c r="AT92" s="666"/>
      <c r="AU92" s="666"/>
      <c r="AV92" s="666"/>
      <c r="AW92" s="666"/>
      <c r="AX92" s="666"/>
      <c r="AY92" s="666"/>
      <c r="AZ92" s="666"/>
      <c r="BA92" s="666"/>
      <c r="BB92" s="182">
        <f>SUM(BB89:BB91)</f>
        <v>0</v>
      </c>
      <c r="BC92" s="569"/>
      <c r="BD92" s="550" t="s">
        <v>24</v>
      </c>
      <c r="BE92" s="550"/>
      <c r="BF92" s="550"/>
      <c r="BG92" s="550"/>
      <c r="BH92" s="550"/>
      <c r="BI92" s="550"/>
      <c r="BJ92" s="550"/>
      <c r="BK92" s="550"/>
      <c r="BL92" s="550"/>
      <c r="BM92" s="157">
        <f>SUM(BM89:BM91)</f>
        <v>0</v>
      </c>
      <c r="BN92" s="606"/>
      <c r="BO92" s="550" t="s">
        <v>24</v>
      </c>
      <c r="BP92" s="550"/>
      <c r="BQ92" s="550"/>
      <c r="BR92" s="550"/>
      <c r="BS92" s="550"/>
      <c r="BT92" s="550"/>
      <c r="BU92" s="550"/>
      <c r="BV92" s="550"/>
      <c r="BW92" s="550"/>
      <c r="BX92" s="151">
        <f>SUM(BX89:BX91)</f>
        <v>0</v>
      </c>
      <c r="BY92" s="569"/>
      <c r="BZ92" s="62"/>
      <c r="CA92" s="317"/>
    </row>
    <row r="93" spans="1:82" ht="15" customHeight="1">
      <c r="A93" s="551" t="s">
        <v>19</v>
      </c>
      <c r="B93" s="553"/>
      <c r="C93" s="553"/>
      <c r="D93" s="553"/>
      <c r="E93" s="553"/>
      <c r="F93" s="553"/>
      <c r="G93" s="553"/>
      <c r="H93" s="553"/>
      <c r="I93" s="553"/>
      <c r="J93" s="553"/>
      <c r="K93" s="554"/>
      <c r="L93" s="551" t="s">
        <v>19</v>
      </c>
      <c r="M93" s="553"/>
      <c r="N93" s="553"/>
      <c r="O93" s="553"/>
      <c r="P93" s="553"/>
      <c r="Q93" s="553"/>
      <c r="R93" s="553"/>
      <c r="S93" s="553"/>
      <c r="T93" s="553"/>
      <c r="U93" s="553"/>
      <c r="V93" s="554"/>
      <c r="W93" s="551" t="s">
        <v>19</v>
      </c>
      <c r="X93" s="553"/>
      <c r="Y93" s="553"/>
      <c r="Z93" s="553"/>
      <c r="AA93" s="553"/>
      <c r="AB93" s="553"/>
      <c r="AC93" s="553"/>
      <c r="AD93" s="553"/>
      <c r="AE93" s="553"/>
      <c r="AF93" s="553"/>
      <c r="AG93" s="554"/>
      <c r="AH93" s="551" t="s">
        <v>19</v>
      </c>
      <c r="AI93" s="553"/>
      <c r="AJ93" s="553"/>
      <c r="AK93" s="553"/>
      <c r="AL93" s="553"/>
      <c r="AM93" s="553"/>
      <c r="AN93" s="553"/>
      <c r="AO93" s="553"/>
      <c r="AP93" s="553"/>
      <c r="AQ93" s="553"/>
      <c r="AR93" s="554"/>
      <c r="AS93" s="551" t="s">
        <v>19</v>
      </c>
      <c r="AT93" s="552"/>
      <c r="AU93" s="553"/>
      <c r="AV93" s="553"/>
      <c r="AW93" s="553"/>
      <c r="AX93" s="553"/>
      <c r="AY93" s="553"/>
      <c r="AZ93" s="553"/>
      <c r="BA93" s="553"/>
      <c r="BB93" s="552"/>
      <c r="BC93" s="554"/>
      <c r="BD93" s="551" t="s">
        <v>19</v>
      </c>
      <c r="BE93" s="552"/>
      <c r="BF93" s="553"/>
      <c r="BG93" s="553"/>
      <c r="BH93" s="553"/>
      <c r="BI93" s="553"/>
      <c r="BJ93" s="553"/>
      <c r="BK93" s="553"/>
      <c r="BL93" s="553"/>
      <c r="BM93" s="552"/>
      <c r="BN93" s="554"/>
      <c r="BO93" s="551" t="s">
        <v>19</v>
      </c>
      <c r="BP93" s="552"/>
      <c r="BQ93" s="553"/>
      <c r="BR93" s="553"/>
      <c r="BS93" s="553"/>
      <c r="BT93" s="553"/>
      <c r="BU93" s="553"/>
      <c r="BV93" s="553"/>
      <c r="BW93" s="553"/>
      <c r="BX93" s="552"/>
      <c r="BY93" s="554"/>
      <c r="BZ93" s="61"/>
      <c r="CA93" s="317"/>
    </row>
    <row r="94" spans="1:82" s="86" customFormat="1" ht="27.75" customHeight="1">
      <c r="A94" s="109">
        <f>L94</f>
        <v>1</v>
      </c>
      <c r="B94" s="123" t="str">
        <f>M94</f>
        <v>Абонентская связь</v>
      </c>
      <c r="C94" s="9" t="str">
        <f>N94</f>
        <v>сумма договора в год</v>
      </c>
      <c r="D94" s="79"/>
      <c r="E94" s="83"/>
      <c r="F94" s="84"/>
      <c r="G94" s="85"/>
      <c r="H94" s="456">
        <f>S94</f>
        <v>96016.08</v>
      </c>
      <c r="I94" s="4"/>
      <c r="J94" s="125"/>
      <c r="K94" s="570"/>
      <c r="L94" s="109">
        <f>W94</f>
        <v>1</v>
      </c>
      <c r="M94" s="136" t="str">
        <f>X94</f>
        <v>Абонентская связь</v>
      </c>
      <c r="N94" s="9" t="str">
        <f>Y94</f>
        <v>сумма договора в год</v>
      </c>
      <c r="O94" s="79"/>
      <c r="P94" s="83"/>
      <c r="Q94" s="84"/>
      <c r="R94" s="85"/>
      <c r="S94" s="456">
        <f>AD94</f>
        <v>96016.08</v>
      </c>
      <c r="T94" s="4"/>
      <c r="U94" s="139"/>
      <c r="V94" s="570"/>
      <c r="W94" s="109">
        <f>AH94</f>
        <v>1</v>
      </c>
      <c r="X94" s="144" t="str">
        <f>AI94</f>
        <v>Абонентская связь</v>
      </c>
      <c r="Y94" s="68" t="str">
        <f>AJ94</f>
        <v>сумма договора в год</v>
      </c>
      <c r="Z94" s="79">
        <f>1/399*AA94</f>
        <v>0.40100250626566414</v>
      </c>
      <c r="AA94" s="83">
        <f>AB12</f>
        <v>160</v>
      </c>
      <c r="AB94" s="84">
        <v>1</v>
      </c>
      <c r="AC94" s="85">
        <f>Z94*AB94/AA94</f>
        <v>2.5062656641604009E-3</v>
      </c>
      <c r="AD94" s="456">
        <f>AO94</f>
        <v>96016.08</v>
      </c>
      <c r="AE94" s="4"/>
      <c r="AF94" s="82">
        <f>AC94*AD94</f>
        <v>240.6418045112782</v>
      </c>
      <c r="AG94" s="570"/>
      <c r="AH94" s="109">
        <f>AS94</f>
        <v>1</v>
      </c>
      <c r="AI94" s="156" t="str">
        <f>AT94</f>
        <v>Абонентская связь</v>
      </c>
      <c r="AJ94" s="9" t="str">
        <f>AU94</f>
        <v>сумма договора в год</v>
      </c>
      <c r="AK94" s="113">
        <f>1/399*AL94</f>
        <v>0.47117794486215536</v>
      </c>
      <c r="AL94" s="146">
        <f>AM12</f>
        <v>188</v>
      </c>
      <c r="AM94" s="147">
        <v>1</v>
      </c>
      <c r="AN94" s="148">
        <f t="shared" ref="AN94:AN97" si="232">AK94*AM94/AL94</f>
        <v>2.5062656641604009E-3</v>
      </c>
      <c r="AO94" s="454">
        <f>AZ94</f>
        <v>96016.08</v>
      </c>
      <c r="AP94" s="4"/>
      <c r="AQ94" s="158">
        <f>AN94*AO94</f>
        <v>240.6418045112782</v>
      </c>
      <c r="AR94" s="570"/>
      <c r="AS94" s="164">
        <f>BD94</f>
        <v>1</v>
      </c>
      <c r="AT94" s="180" t="str">
        <f>BE94</f>
        <v>Абонентская связь</v>
      </c>
      <c r="AU94" s="9" t="str">
        <f>BF94</f>
        <v>сумма договора в год</v>
      </c>
      <c r="AV94" s="113">
        <f>1/399*AW94</f>
        <v>0.12781954887218044</v>
      </c>
      <c r="AW94" s="146">
        <f>AX12</f>
        <v>51</v>
      </c>
      <c r="AX94" s="147">
        <v>1</v>
      </c>
      <c r="AY94" s="148">
        <f t="shared" ref="AY94:AY97" si="233">AV94*AX94/AW94</f>
        <v>2.5062656641604009E-3</v>
      </c>
      <c r="AZ94" s="454">
        <f>BK94</f>
        <v>96016.08</v>
      </c>
      <c r="BA94" s="166"/>
      <c r="BB94" s="186">
        <f>AY94*AZ94</f>
        <v>240.6418045112782</v>
      </c>
      <c r="BC94" s="570"/>
      <c r="BD94" s="109">
        <f>BO94</f>
        <v>1</v>
      </c>
      <c r="BE94" s="156" t="str">
        <f>BP94</f>
        <v>Абонентская связь</v>
      </c>
      <c r="BF94" s="9" t="str">
        <f>BQ94</f>
        <v>сумма договора в год</v>
      </c>
      <c r="BG94" s="113"/>
      <c r="BH94" s="146">
        <f>BI12</f>
        <v>33</v>
      </c>
      <c r="BI94" s="147">
        <v>1</v>
      </c>
      <c r="BJ94" s="148">
        <f t="shared" ref="BJ94:BJ97" si="234">BG94*BI94/BH94</f>
        <v>0</v>
      </c>
      <c r="BK94" s="454">
        <f>BV94</f>
        <v>96016.08</v>
      </c>
      <c r="BL94" s="113"/>
      <c r="BM94" s="158">
        <f>BJ94*BK94</f>
        <v>0</v>
      </c>
      <c r="BN94" s="570"/>
      <c r="BO94" s="109">
        <v>1</v>
      </c>
      <c r="BP94" s="149" t="s">
        <v>20</v>
      </c>
      <c r="BQ94" s="9" t="s">
        <v>124</v>
      </c>
      <c r="BR94" s="113"/>
      <c r="BS94" s="146"/>
      <c r="BT94" s="147"/>
      <c r="BU94" s="148"/>
      <c r="BV94" s="454">
        <v>96016.08</v>
      </c>
      <c r="BW94" s="4"/>
      <c r="BX94" s="431">
        <f>BU94*BV94</f>
        <v>0</v>
      </c>
      <c r="BY94" s="570"/>
      <c r="BZ94" s="397">
        <f>BR94+BG94+AV94+AK94+Z94+O94+D94</f>
        <v>1</v>
      </c>
      <c r="CA94" s="315">
        <f>BX94*BS94+BM94*BH94+BB94*AW94+AQ94*AL94+AF94*AA94</f>
        <v>96016.08</v>
      </c>
      <c r="CB94" s="275">
        <v>96016.08</v>
      </c>
      <c r="CC94" s="275">
        <f>CB94-CA94</f>
        <v>0</v>
      </c>
    </row>
    <row r="95" spans="1:82" ht="15" customHeight="1">
      <c r="A95" s="109">
        <f t="shared" ref="A95:A97" si="235">L95</f>
        <v>2</v>
      </c>
      <c r="B95" s="123">
        <f t="shared" ref="B95:B97" si="236">M95</f>
        <v>0</v>
      </c>
      <c r="C95" s="9">
        <f t="shared" ref="C95:C97" si="237">N95</f>
        <v>0</v>
      </c>
      <c r="D95" s="81"/>
      <c r="E95" s="74"/>
      <c r="F95" s="77"/>
      <c r="G95" s="80"/>
      <c r="H95" s="456">
        <f t="shared" ref="H95:H97" si="238">S95</f>
        <v>0</v>
      </c>
      <c r="I95" s="4"/>
      <c r="J95" s="120"/>
      <c r="K95" s="571"/>
      <c r="L95" s="109">
        <f t="shared" ref="L95:L97" si="239">W95</f>
        <v>2</v>
      </c>
      <c r="M95" s="136">
        <f t="shared" ref="M95:M97" si="240">X95</f>
        <v>0</v>
      </c>
      <c r="N95" s="9">
        <f t="shared" ref="N95:N97" si="241">Y95</f>
        <v>0</v>
      </c>
      <c r="O95" s="81"/>
      <c r="P95" s="74"/>
      <c r="Q95" s="77"/>
      <c r="R95" s="80"/>
      <c r="S95" s="456">
        <f t="shared" ref="S95:S97" si="242">AD95</f>
        <v>0</v>
      </c>
      <c r="T95" s="4"/>
      <c r="U95" s="133"/>
      <c r="V95" s="571"/>
      <c r="W95" s="109">
        <f t="shared" ref="W95:W97" si="243">AH95</f>
        <v>2</v>
      </c>
      <c r="X95" s="144">
        <f t="shared" ref="X95:X97" si="244">AI95</f>
        <v>0</v>
      </c>
      <c r="Y95" s="68">
        <f t="shared" ref="Y95:Y97" si="245">AJ95</f>
        <v>0</v>
      </c>
      <c r="Z95" s="79"/>
      <c r="AA95" s="74"/>
      <c r="AB95" s="77"/>
      <c r="AC95" s="85"/>
      <c r="AD95" s="456">
        <f t="shared" ref="AD95:AD97" si="246">AO95</f>
        <v>0</v>
      </c>
      <c r="AE95" s="4"/>
      <c r="AF95" s="12"/>
      <c r="AG95" s="571"/>
      <c r="AH95" s="109">
        <f t="shared" ref="AH95:AH97" si="247">AS95</f>
        <v>2</v>
      </c>
      <c r="AI95" s="156">
        <f t="shared" ref="AI95:AI97" si="248">AT95</f>
        <v>0</v>
      </c>
      <c r="AJ95" s="9">
        <f t="shared" ref="AJ95:AJ97" si="249">AU95</f>
        <v>0</v>
      </c>
      <c r="AK95" s="113"/>
      <c r="AL95" s="91"/>
      <c r="AM95" s="92"/>
      <c r="AN95" s="148"/>
      <c r="AO95" s="454">
        <f t="shared" ref="AO95:AO97" si="250">AZ95</f>
        <v>0</v>
      </c>
      <c r="AP95" s="4"/>
      <c r="AQ95" s="158">
        <f t="shared" ref="AQ95:AQ97" si="251">AN95*AO95</f>
        <v>0</v>
      </c>
      <c r="AR95" s="571"/>
      <c r="AS95" s="164">
        <f t="shared" ref="AS95:AS97" si="252">BD95</f>
        <v>2</v>
      </c>
      <c r="AT95" s="180">
        <f t="shared" ref="AT95:AT97" si="253">BE95</f>
        <v>0</v>
      </c>
      <c r="AU95" s="9">
        <f t="shared" ref="AU95:AU97" si="254">BF95</f>
        <v>0</v>
      </c>
      <c r="AV95" s="113"/>
      <c r="AW95" s="91"/>
      <c r="AX95" s="92"/>
      <c r="AY95" s="148"/>
      <c r="AZ95" s="454">
        <f t="shared" ref="AZ95:AZ97" si="255">BK95</f>
        <v>0</v>
      </c>
      <c r="BA95" s="166"/>
      <c r="BB95" s="186">
        <f t="shared" ref="BB95:BB97" si="256">AY95*AZ95</f>
        <v>0</v>
      </c>
      <c r="BC95" s="571"/>
      <c r="BD95" s="109">
        <f t="shared" ref="BD95:BD97" si="257">BO95</f>
        <v>2</v>
      </c>
      <c r="BE95" s="156">
        <f t="shared" ref="BE95:BE97" si="258">BP95</f>
        <v>0</v>
      </c>
      <c r="BF95" s="9">
        <f t="shared" ref="BF95:BF97" si="259">BQ95</f>
        <v>0</v>
      </c>
      <c r="BG95" s="113"/>
      <c r="BH95" s="91"/>
      <c r="BI95" s="92"/>
      <c r="BJ95" s="148"/>
      <c r="BK95" s="454">
        <f t="shared" ref="BK95:BK97" si="260">BV95</f>
        <v>0</v>
      </c>
      <c r="BL95" s="113"/>
      <c r="BM95" s="158">
        <f t="shared" ref="BM95:BM97" si="261">BJ95*BK95</f>
        <v>0</v>
      </c>
      <c r="BN95" s="571"/>
      <c r="BO95" s="109">
        <v>2</v>
      </c>
      <c r="BP95" s="149"/>
      <c r="BQ95" s="5"/>
      <c r="BR95" s="113"/>
      <c r="BS95" s="91"/>
      <c r="BT95" s="92"/>
      <c r="BU95" s="93"/>
      <c r="BV95" s="454"/>
      <c r="BW95" s="4"/>
      <c r="BX95" s="431">
        <f t="shared" ref="BX95:BX97" si="262">BU95*BV95</f>
        <v>0</v>
      </c>
      <c r="BY95" s="571"/>
      <c r="BZ95" s="397">
        <f>BR95+BG95+AV95+AK95+Z95+O95+D95</f>
        <v>0</v>
      </c>
      <c r="CA95" s="315">
        <f>BX95*BS95+BM95*BH95+BB95*AW95+AQ95*AL95+AF95*AA95</f>
        <v>0</v>
      </c>
      <c r="CB95" s="45"/>
      <c r="CC95" s="275">
        <f>CB95-CA95</f>
        <v>0</v>
      </c>
    </row>
    <row r="96" spans="1:82" ht="15" customHeight="1">
      <c r="A96" s="109">
        <f t="shared" si="235"/>
        <v>3</v>
      </c>
      <c r="B96" s="123">
        <f t="shared" si="236"/>
        <v>0</v>
      </c>
      <c r="C96" s="9">
        <f t="shared" si="237"/>
        <v>0</v>
      </c>
      <c r="D96" s="81"/>
      <c r="E96" s="74"/>
      <c r="F96" s="77"/>
      <c r="G96" s="80"/>
      <c r="H96" s="456">
        <f t="shared" si="238"/>
        <v>0</v>
      </c>
      <c r="I96" s="4"/>
      <c r="J96" s="120"/>
      <c r="K96" s="571"/>
      <c r="L96" s="109">
        <f t="shared" si="239"/>
        <v>3</v>
      </c>
      <c r="M96" s="136">
        <f t="shared" si="240"/>
        <v>0</v>
      </c>
      <c r="N96" s="9">
        <f t="shared" si="241"/>
        <v>0</v>
      </c>
      <c r="O96" s="81"/>
      <c r="P96" s="74"/>
      <c r="Q96" s="77"/>
      <c r="R96" s="80"/>
      <c r="S96" s="456">
        <f t="shared" si="242"/>
        <v>0</v>
      </c>
      <c r="T96" s="4"/>
      <c r="U96" s="133"/>
      <c r="V96" s="571"/>
      <c r="W96" s="109">
        <f t="shared" si="243"/>
        <v>3</v>
      </c>
      <c r="X96" s="144">
        <f t="shared" si="244"/>
        <v>0</v>
      </c>
      <c r="Y96" s="68">
        <f t="shared" si="245"/>
        <v>0</v>
      </c>
      <c r="Z96" s="79"/>
      <c r="AA96" s="74"/>
      <c r="AB96" s="77"/>
      <c r="AC96" s="85"/>
      <c r="AD96" s="456">
        <f t="shared" si="246"/>
        <v>0</v>
      </c>
      <c r="AE96" s="4"/>
      <c r="AF96" s="12"/>
      <c r="AG96" s="571"/>
      <c r="AH96" s="109">
        <f t="shared" si="247"/>
        <v>3</v>
      </c>
      <c r="AI96" s="156">
        <f t="shared" si="248"/>
        <v>0</v>
      </c>
      <c r="AJ96" s="9">
        <f t="shared" si="249"/>
        <v>0</v>
      </c>
      <c r="AK96" s="113"/>
      <c r="AL96" s="91"/>
      <c r="AM96" s="92"/>
      <c r="AN96" s="148"/>
      <c r="AO96" s="454">
        <f t="shared" si="250"/>
        <v>0</v>
      </c>
      <c r="AP96" s="4"/>
      <c r="AQ96" s="158">
        <f t="shared" si="251"/>
        <v>0</v>
      </c>
      <c r="AR96" s="571"/>
      <c r="AS96" s="164">
        <f t="shared" si="252"/>
        <v>3</v>
      </c>
      <c r="AT96" s="180">
        <f t="shared" si="253"/>
        <v>0</v>
      </c>
      <c r="AU96" s="9">
        <f t="shared" si="254"/>
        <v>0</v>
      </c>
      <c r="AV96" s="113">
        <f t="shared" ref="AV96" si="263">1/290*AW96</f>
        <v>0</v>
      </c>
      <c r="AW96" s="91"/>
      <c r="AX96" s="92"/>
      <c r="AY96" s="148"/>
      <c r="AZ96" s="454">
        <f t="shared" si="255"/>
        <v>0</v>
      </c>
      <c r="BA96" s="166"/>
      <c r="BB96" s="186">
        <f t="shared" si="256"/>
        <v>0</v>
      </c>
      <c r="BC96" s="571"/>
      <c r="BD96" s="109">
        <f t="shared" si="257"/>
        <v>3</v>
      </c>
      <c r="BE96" s="156">
        <f t="shared" si="258"/>
        <v>0</v>
      </c>
      <c r="BF96" s="9">
        <f t="shared" si="259"/>
        <v>0</v>
      </c>
      <c r="BG96" s="113"/>
      <c r="BH96" s="91"/>
      <c r="BI96" s="92"/>
      <c r="BJ96" s="148"/>
      <c r="BK96" s="454">
        <f t="shared" si="260"/>
        <v>0</v>
      </c>
      <c r="BL96" s="113"/>
      <c r="BM96" s="158">
        <f t="shared" si="261"/>
        <v>0</v>
      </c>
      <c r="BN96" s="571"/>
      <c r="BO96" s="109">
        <v>3</v>
      </c>
      <c r="BP96" s="149"/>
      <c r="BQ96" s="5"/>
      <c r="BR96" s="113"/>
      <c r="BS96" s="91"/>
      <c r="BT96" s="92"/>
      <c r="BU96" s="93"/>
      <c r="BV96" s="454"/>
      <c r="BW96" s="4"/>
      <c r="BX96" s="431">
        <f t="shared" si="262"/>
        <v>0</v>
      </c>
      <c r="BY96" s="571"/>
      <c r="BZ96" s="397">
        <f>BR96+BG96+AV96+AK96+Z96+O96+D96</f>
        <v>0</v>
      </c>
      <c r="CA96" s="315">
        <f>BX96*BS96+BM96*BH96+BB96*AW96+AQ96*AL96+AF96*AA96</f>
        <v>0</v>
      </c>
      <c r="CB96" s="45"/>
      <c r="CC96" s="275">
        <f>CB96-CA96</f>
        <v>0</v>
      </c>
    </row>
    <row r="97" spans="1:87" ht="39.75" thickBot="1">
      <c r="A97" s="109">
        <f t="shared" si="235"/>
        <v>4</v>
      </c>
      <c r="B97" s="123" t="str">
        <f t="shared" si="236"/>
        <v>Иные услуги связи</v>
      </c>
      <c r="C97" s="9" t="str">
        <f t="shared" si="237"/>
        <v>пересылка почтовых отправлений</v>
      </c>
      <c r="D97" s="79"/>
      <c r="E97" s="74"/>
      <c r="F97" s="77"/>
      <c r="G97" s="80"/>
      <c r="H97" s="456">
        <f t="shared" si="238"/>
        <v>1000</v>
      </c>
      <c r="I97" s="4"/>
      <c r="J97" s="120"/>
      <c r="K97" s="571"/>
      <c r="L97" s="109">
        <f t="shared" si="239"/>
        <v>4</v>
      </c>
      <c r="M97" s="136" t="str">
        <f t="shared" si="240"/>
        <v>Иные услуги связи</v>
      </c>
      <c r="N97" s="9" t="str">
        <f t="shared" si="241"/>
        <v>пересылка почтовых отправлений</v>
      </c>
      <c r="O97" s="79"/>
      <c r="P97" s="74"/>
      <c r="Q97" s="77"/>
      <c r="R97" s="80"/>
      <c r="S97" s="456">
        <f t="shared" si="242"/>
        <v>1000</v>
      </c>
      <c r="T97" s="4"/>
      <c r="U97" s="133"/>
      <c r="V97" s="571"/>
      <c r="W97" s="109">
        <f t="shared" si="243"/>
        <v>4</v>
      </c>
      <c r="X97" s="144" t="str">
        <f t="shared" si="244"/>
        <v>Иные услуги связи</v>
      </c>
      <c r="Y97" s="68" t="str">
        <f t="shared" si="245"/>
        <v>пересылка почтовых отправлений</v>
      </c>
      <c r="Z97" s="79">
        <f>1/399*AA97</f>
        <v>0.40100250626566414</v>
      </c>
      <c r="AA97" s="74">
        <f t="shared" ref="AA97" si="264">AB15</f>
        <v>160</v>
      </c>
      <c r="AB97" s="77">
        <v>1</v>
      </c>
      <c r="AC97" s="85">
        <f t="shared" ref="AC97" si="265">Z97*AB97/AA97</f>
        <v>2.5062656641604009E-3</v>
      </c>
      <c r="AD97" s="456">
        <f t="shared" si="246"/>
        <v>1000</v>
      </c>
      <c r="AE97" s="4"/>
      <c r="AF97" s="12">
        <f>AC97*AD97</f>
        <v>2.5062656641604009</v>
      </c>
      <c r="AG97" s="571"/>
      <c r="AH97" s="109">
        <f t="shared" si="247"/>
        <v>4</v>
      </c>
      <c r="AI97" s="156" t="str">
        <f t="shared" si="248"/>
        <v>Иные услуги связи</v>
      </c>
      <c r="AJ97" s="9" t="str">
        <f t="shared" si="249"/>
        <v>пересылка почтовых отправлений</v>
      </c>
      <c r="AK97" s="113">
        <f>1/399*AL97</f>
        <v>0.47117794486215536</v>
      </c>
      <c r="AL97" s="91">
        <f t="shared" ref="AL97" si="266">AM15</f>
        <v>188</v>
      </c>
      <c r="AM97" s="92">
        <v>1</v>
      </c>
      <c r="AN97" s="148">
        <f t="shared" si="232"/>
        <v>2.5062656641604009E-3</v>
      </c>
      <c r="AO97" s="454">
        <f t="shared" si="250"/>
        <v>1000</v>
      </c>
      <c r="AP97" s="4"/>
      <c r="AQ97" s="158">
        <f t="shared" si="251"/>
        <v>2.5062656641604009</v>
      </c>
      <c r="AR97" s="571"/>
      <c r="AS97" s="164">
        <f t="shared" si="252"/>
        <v>4</v>
      </c>
      <c r="AT97" s="180" t="str">
        <f t="shared" si="253"/>
        <v>Иные услуги связи</v>
      </c>
      <c r="AU97" s="9" t="str">
        <f t="shared" si="254"/>
        <v>пересылка почтовых отправлений</v>
      </c>
      <c r="AV97" s="175">
        <f>1/399*AW97</f>
        <v>0.12781954887218044</v>
      </c>
      <c r="AW97" s="172">
        <f t="shared" ref="AW97" si="267">AX15</f>
        <v>51</v>
      </c>
      <c r="AX97" s="173">
        <v>1</v>
      </c>
      <c r="AY97" s="148">
        <f t="shared" si="233"/>
        <v>2.5062656641604009E-3</v>
      </c>
      <c r="AZ97" s="472">
        <f t="shared" si="255"/>
        <v>1000</v>
      </c>
      <c r="BA97" s="179"/>
      <c r="BB97" s="186">
        <f t="shared" si="256"/>
        <v>2.5062656641604009</v>
      </c>
      <c r="BC97" s="571"/>
      <c r="BD97" s="109">
        <f t="shared" si="257"/>
        <v>4</v>
      </c>
      <c r="BE97" s="156" t="str">
        <f t="shared" si="258"/>
        <v>Иные услуги связи</v>
      </c>
      <c r="BF97" s="9" t="str">
        <f t="shared" si="259"/>
        <v>пересылка почтовых отправлений</v>
      </c>
      <c r="BG97" s="113"/>
      <c r="BH97" s="91">
        <f t="shared" ref="BH97" si="268">BI15</f>
        <v>33</v>
      </c>
      <c r="BI97" s="92">
        <v>1</v>
      </c>
      <c r="BJ97" s="148">
        <f t="shared" si="234"/>
        <v>0</v>
      </c>
      <c r="BK97" s="454">
        <f t="shared" si="260"/>
        <v>1000</v>
      </c>
      <c r="BL97" s="113"/>
      <c r="BM97" s="158">
        <f t="shared" si="261"/>
        <v>0</v>
      </c>
      <c r="BN97" s="571"/>
      <c r="BO97" s="110">
        <v>4</v>
      </c>
      <c r="BP97" s="149" t="s">
        <v>22</v>
      </c>
      <c r="BQ97" s="3" t="s">
        <v>92</v>
      </c>
      <c r="BR97" s="113"/>
      <c r="BS97" s="91"/>
      <c r="BT97" s="92"/>
      <c r="BU97" s="93"/>
      <c r="BV97" s="454">
        <v>1000</v>
      </c>
      <c r="BW97" s="4"/>
      <c r="BX97" s="431">
        <f t="shared" si="262"/>
        <v>0</v>
      </c>
      <c r="BY97" s="571"/>
      <c r="BZ97" s="397">
        <f>BR97+BG97+AV97+AK97+Z97+O97+D97</f>
        <v>1</v>
      </c>
      <c r="CA97" s="315">
        <f>BX97*BS97+BM97*BH97+BB97*AW97+AQ97*AL97+AF97*AA97</f>
        <v>999.99999999999989</v>
      </c>
      <c r="CB97" s="45">
        <v>1000</v>
      </c>
      <c r="CC97" s="275">
        <f>CB97-CA97</f>
        <v>0</v>
      </c>
    </row>
    <row r="98" spans="1:87" ht="16.5" thickBot="1">
      <c r="A98" s="644" t="s">
        <v>24</v>
      </c>
      <c r="B98" s="645"/>
      <c r="C98" s="645"/>
      <c r="D98" s="645"/>
      <c r="E98" s="645"/>
      <c r="F98" s="645"/>
      <c r="G98" s="645"/>
      <c r="H98" s="645"/>
      <c r="I98" s="646"/>
      <c r="J98" s="124">
        <f>SUM(J94:J97)</f>
        <v>0</v>
      </c>
      <c r="K98" s="572"/>
      <c r="L98" s="624" t="s">
        <v>24</v>
      </c>
      <c r="M98" s="625"/>
      <c r="N98" s="625"/>
      <c r="O98" s="625"/>
      <c r="P98" s="625"/>
      <c r="Q98" s="625"/>
      <c r="R98" s="625"/>
      <c r="S98" s="625"/>
      <c r="T98" s="626"/>
      <c r="U98" s="138"/>
      <c r="V98" s="572"/>
      <c r="W98" s="681" t="s">
        <v>24</v>
      </c>
      <c r="X98" s="682"/>
      <c r="Y98" s="682"/>
      <c r="Z98" s="682"/>
      <c r="AA98" s="682"/>
      <c r="AB98" s="682"/>
      <c r="AC98" s="682"/>
      <c r="AD98" s="682"/>
      <c r="AE98" s="683"/>
      <c r="AF98" s="14">
        <f>SUM(AF94:AF97)</f>
        <v>243.14807017543859</v>
      </c>
      <c r="AG98" s="572"/>
      <c r="AH98" s="658" t="s">
        <v>24</v>
      </c>
      <c r="AI98" s="659"/>
      <c r="AJ98" s="659"/>
      <c r="AK98" s="659"/>
      <c r="AL98" s="659"/>
      <c r="AM98" s="659"/>
      <c r="AN98" s="659"/>
      <c r="AO98" s="659"/>
      <c r="AP98" s="660"/>
      <c r="AQ98" s="157">
        <f>SUM(AQ94:AQ97)</f>
        <v>243.14807017543859</v>
      </c>
      <c r="AR98" s="572"/>
      <c r="AS98" s="666" t="s">
        <v>24</v>
      </c>
      <c r="AT98" s="666"/>
      <c r="AU98" s="666"/>
      <c r="AV98" s="666"/>
      <c r="AW98" s="666"/>
      <c r="AX98" s="666"/>
      <c r="AY98" s="666"/>
      <c r="AZ98" s="666"/>
      <c r="BA98" s="666"/>
      <c r="BB98" s="182">
        <f>SUM(BB94:BB97)</f>
        <v>243.14807017543859</v>
      </c>
      <c r="BC98" s="572"/>
      <c r="BD98" s="550" t="s">
        <v>24</v>
      </c>
      <c r="BE98" s="550"/>
      <c r="BF98" s="550"/>
      <c r="BG98" s="550"/>
      <c r="BH98" s="550"/>
      <c r="BI98" s="550"/>
      <c r="BJ98" s="550"/>
      <c r="BK98" s="550"/>
      <c r="BL98" s="550"/>
      <c r="BM98" s="157">
        <f>SUM(BM94:BM97)</f>
        <v>0</v>
      </c>
      <c r="BN98" s="608"/>
      <c r="BO98" s="550" t="s">
        <v>24</v>
      </c>
      <c r="BP98" s="550"/>
      <c r="BQ98" s="550"/>
      <c r="BR98" s="550"/>
      <c r="BS98" s="550"/>
      <c r="BT98" s="550"/>
      <c r="BU98" s="550"/>
      <c r="BV98" s="550"/>
      <c r="BW98" s="550"/>
      <c r="BX98" s="151">
        <f>SUM(BX94:BX97)</f>
        <v>0</v>
      </c>
      <c r="BY98" s="572"/>
      <c r="BZ98" s="375">
        <f>BX98*BS97+BM98*BH97+BB98*AW97+AQ98*AL97+AF98*AA97+U98*P97+J98*E97</f>
        <v>97016.079999999987</v>
      </c>
      <c r="CA98" s="316">
        <f>SUM(CA94:CA97)</f>
        <v>97016.08</v>
      </c>
      <c r="CB98" s="280">
        <f>BU159</f>
        <v>97016.08</v>
      </c>
      <c r="CD98" s="46">
        <v>221</v>
      </c>
    </row>
    <row r="99" spans="1:87" ht="15" customHeight="1">
      <c r="A99" s="578" t="s">
        <v>23</v>
      </c>
      <c r="B99" s="552"/>
      <c r="C99" s="552"/>
      <c r="D99" s="552"/>
      <c r="E99" s="552"/>
      <c r="F99" s="552"/>
      <c r="G99" s="552"/>
      <c r="H99" s="552"/>
      <c r="I99" s="552"/>
      <c r="J99" s="552"/>
      <c r="K99" s="612"/>
      <c r="L99" s="578" t="s">
        <v>23</v>
      </c>
      <c r="M99" s="552"/>
      <c r="N99" s="552"/>
      <c r="O99" s="552"/>
      <c r="P99" s="552"/>
      <c r="Q99" s="552"/>
      <c r="R99" s="552"/>
      <c r="S99" s="552"/>
      <c r="T99" s="552"/>
      <c r="U99" s="552"/>
      <c r="V99" s="612"/>
      <c r="W99" s="578" t="s">
        <v>23</v>
      </c>
      <c r="X99" s="552"/>
      <c r="Y99" s="552"/>
      <c r="Z99" s="552"/>
      <c r="AA99" s="552"/>
      <c r="AB99" s="552"/>
      <c r="AC99" s="552"/>
      <c r="AD99" s="552"/>
      <c r="AE99" s="552"/>
      <c r="AF99" s="552"/>
      <c r="AG99" s="612"/>
      <c r="AH99" s="578" t="s">
        <v>23</v>
      </c>
      <c r="AI99" s="552"/>
      <c r="AJ99" s="552"/>
      <c r="AK99" s="552"/>
      <c r="AL99" s="552"/>
      <c r="AM99" s="552"/>
      <c r="AN99" s="552"/>
      <c r="AO99" s="552"/>
      <c r="AP99" s="552"/>
      <c r="AQ99" s="552"/>
      <c r="AR99" s="612"/>
      <c r="AS99" s="578" t="s">
        <v>23</v>
      </c>
      <c r="AT99" s="552"/>
      <c r="AU99" s="552"/>
      <c r="AV99" s="552"/>
      <c r="AW99" s="552"/>
      <c r="AX99" s="552"/>
      <c r="AY99" s="552"/>
      <c r="AZ99" s="552"/>
      <c r="BA99" s="552"/>
      <c r="BB99" s="552"/>
      <c r="BC99" s="612"/>
      <c r="BD99" s="578" t="s">
        <v>23</v>
      </c>
      <c r="BE99" s="552"/>
      <c r="BF99" s="552"/>
      <c r="BG99" s="552"/>
      <c r="BH99" s="552"/>
      <c r="BI99" s="552"/>
      <c r="BJ99" s="552"/>
      <c r="BK99" s="552"/>
      <c r="BL99" s="552"/>
      <c r="BM99" s="552"/>
      <c r="BN99" s="612"/>
      <c r="BO99" s="578" t="s">
        <v>23</v>
      </c>
      <c r="BP99" s="552"/>
      <c r="BQ99" s="552"/>
      <c r="BR99" s="552"/>
      <c r="BS99" s="552"/>
      <c r="BT99" s="552"/>
      <c r="BU99" s="552"/>
      <c r="BV99" s="552"/>
      <c r="BW99" s="552"/>
      <c r="BX99" s="552"/>
      <c r="BY99" s="554"/>
      <c r="BZ99" s="61"/>
      <c r="CA99" s="317"/>
      <c r="CB99" s="45">
        <f>CB98-CA98</f>
        <v>0</v>
      </c>
    </row>
    <row r="100" spans="1:87" s="234" customFormat="1" ht="38.25">
      <c r="A100" s="432">
        <f>L100</f>
        <v>1</v>
      </c>
      <c r="B100" s="418" t="str">
        <f>M100</f>
        <v>Оплата грузовых перевозок по доставке грузов</v>
      </c>
      <c r="C100" s="433" t="str">
        <f>N100</f>
        <v>количество разовых услуг, ед.</v>
      </c>
      <c r="D100" s="420"/>
      <c r="E100" s="421"/>
      <c r="F100" s="422"/>
      <c r="G100" s="423"/>
      <c r="H100" s="457"/>
      <c r="I100" s="424"/>
      <c r="J100" s="434"/>
      <c r="K100" s="621"/>
      <c r="L100" s="432">
        <f>W100</f>
        <v>1</v>
      </c>
      <c r="M100" s="419" t="str">
        <f>X100</f>
        <v>Оплата грузовых перевозок по доставке грузов</v>
      </c>
      <c r="N100" s="433" t="str">
        <f>Y100</f>
        <v>количество разовых услуг, ед.</v>
      </c>
      <c r="O100" s="420"/>
      <c r="P100" s="421"/>
      <c r="Q100" s="422"/>
      <c r="R100" s="423"/>
      <c r="S100" s="457"/>
      <c r="T100" s="424"/>
      <c r="U100" s="425"/>
      <c r="V100" s="621"/>
      <c r="W100" s="432">
        <f>AH100</f>
        <v>1</v>
      </c>
      <c r="X100" s="426" t="str">
        <f>AI100</f>
        <v>Оплата грузовых перевозок по доставке грузов</v>
      </c>
      <c r="Y100" s="435" t="str">
        <f>AJ100</f>
        <v>количество разовых услуг, ед.</v>
      </c>
      <c r="Z100" s="436">
        <f>3/436*AA100</f>
        <v>1.1009174311926606</v>
      </c>
      <c r="AA100" s="421">
        <f>AA97</f>
        <v>160</v>
      </c>
      <c r="AB100" s="422">
        <v>1</v>
      </c>
      <c r="AC100" s="423">
        <f t="shared" ref="AC100:AC101" si="269">Z100*AB100/AA100</f>
        <v>6.8807339449541288E-3</v>
      </c>
      <c r="AD100" s="457">
        <f>AO100</f>
        <v>5000</v>
      </c>
      <c r="AE100" s="424"/>
      <c r="AF100" s="437">
        <f>AC100*AD100</f>
        <v>34.403669724770644</v>
      </c>
      <c r="AG100" s="621"/>
      <c r="AH100" s="432">
        <f>AS100</f>
        <v>1</v>
      </c>
      <c r="AI100" s="427" t="str">
        <f>AT100</f>
        <v>Оплата грузовых перевозок по доставке грузов</v>
      </c>
      <c r="AJ100" s="433" t="str">
        <f>AU100</f>
        <v>количество разовых услуг, ед.</v>
      </c>
      <c r="AK100" s="436">
        <f>3/436*AL100</f>
        <v>1.2935779816513762</v>
      </c>
      <c r="AL100" s="421">
        <f>AL94</f>
        <v>188</v>
      </c>
      <c r="AM100" s="422">
        <v>1</v>
      </c>
      <c r="AN100" s="439">
        <f t="shared" ref="AN100:AN101" si="270">AK100*AM100/AL100</f>
        <v>6.8807339449541288E-3</v>
      </c>
      <c r="AO100" s="457">
        <f>AZ100</f>
        <v>5000</v>
      </c>
      <c r="AP100" s="424"/>
      <c r="AQ100" s="440">
        <f>AN100*AO100</f>
        <v>34.403669724770644</v>
      </c>
      <c r="AR100" s="621"/>
      <c r="AS100" s="432">
        <f>BD100</f>
        <v>1</v>
      </c>
      <c r="AT100" s="428" t="str">
        <f>BE100</f>
        <v>Оплата грузовых перевозок по доставке грузов</v>
      </c>
      <c r="AU100" s="433" t="str">
        <f>BF100</f>
        <v>количество разовых услуг, ед.</v>
      </c>
      <c r="AV100" s="436">
        <f>3/436*AW100</f>
        <v>0.35091743119266056</v>
      </c>
      <c r="AW100" s="441">
        <f>AW97</f>
        <v>51</v>
      </c>
      <c r="AX100" s="442">
        <v>1</v>
      </c>
      <c r="AY100" s="443">
        <f t="shared" ref="AY100:AY101" si="271">AV100*AX100/AW100</f>
        <v>6.8807339449541288E-3</v>
      </c>
      <c r="AZ100" s="473">
        <f>BK100</f>
        <v>5000</v>
      </c>
      <c r="BA100" s="444"/>
      <c r="BB100" s="445">
        <f>AY100*AZ100</f>
        <v>34.403669724770644</v>
      </c>
      <c r="BC100" s="438"/>
      <c r="BD100" s="533">
        <f>BO100</f>
        <v>1</v>
      </c>
      <c r="BE100" s="534" t="str">
        <f>BP100</f>
        <v>Оплата грузовых перевозок по доставке грузов</v>
      </c>
      <c r="BF100" s="535" t="str">
        <f>BQ100</f>
        <v>количество разовых услуг, ед.</v>
      </c>
      <c r="BG100" s="473">
        <f>3/436*BH100</f>
        <v>0.22706422018348627</v>
      </c>
      <c r="BH100" s="441">
        <f>BI12</f>
        <v>33</v>
      </c>
      <c r="BI100" s="442">
        <v>1</v>
      </c>
      <c r="BJ100" s="443">
        <f t="shared" ref="BJ100:BJ101" si="272">BG100*BI100/BH100</f>
        <v>6.8807339449541288E-3</v>
      </c>
      <c r="BK100" s="473">
        <f>BV100</f>
        <v>5000</v>
      </c>
      <c r="BL100" s="444"/>
      <c r="BM100" s="440">
        <f>BJ100*BK100</f>
        <v>34.403669724770644</v>
      </c>
      <c r="BN100" s="609"/>
      <c r="BO100" s="485">
        <v>1</v>
      </c>
      <c r="BP100" s="480" t="s">
        <v>91</v>
      </c>
      <c r="BQ100" s="481" t="s">
        <v>26</v>
      </c>
      <c r="BR100" s="473">
        <f>3/436*BS100</f>
        <v>2.7522935779816515E-2</v>
      </c>
      <c r="BS100" s="482">
        <f>BS85</f>
        <v>4</v>
      </c>
      <c r="BT100" s="474">
        <v>1</v>
      </c>
      <c r="BU100" s="381">
        <f>IFERROR(BR100*BT100/BS100,0)</f>
        <v>6.8807339449541288E-3</v>
      </c>
      <c r="BV100" s="473">
        <v>5000</v>
      </c>
      <c r="BW100" s="483"/>
      <c r="BX100" s="446">
        <f>BU100*BV100</f>
        <v>34.403669724770644</v>
      </c>
      <c r="BY100" s="567"/>
      <c r="BZ100" s="447">
        <f>BR100+BG100+AV100+AK100+Z100+O100+D100</f>
        <v>3</v>
      </c>
      <c r="CA100" s="398">
        <f>BX100*BS100+BM100*BH100+BB100*AW100+AQ100*AL100+AF100*AA100+U100*P100+J100*E100</f>
        <v>15000.000000000002</v>
      </c>
      <c r="CB100" s="368">
        <v>15000</v>
      </c>
      <c r="CC100" s="368">
        <f>CB100-CA100</f>
        <v>0</v>
      </c>
    </row>
    <row r="101" spans="1:87" s="234" customFormat="1" ht="45">
      <c r="A101" s="432">
        <f t="shared" ref="A101:A102" si="273">L101</f>
        <v>2</v>
      </c>
      <c r="B101" s="418" t="str">
        <f t="shared" ref="B101:B102" si="274">M101</f>
        <v>прочие транспортные расходы (сдача отчетов, доставка документоов)</v>
      </c>
      <c r="C101" s="433" t="str">
        <f t="shared" ref="C101:C102" si="275">N101</f>
        <v>сумма в год</v>
      </c>
      <c r="D101" s="448"/>
      <c r="E101" s="421"/>
      <c r="F101" s="422"/>
      <c r="G101" s="423"/>
      <c r="H101" s="458"/>
      <c r="I101" s="424"/>
      <c r="J101" s="434"/>
      <c r="K101" s="621"/>
      <c r="L101" s="432">
        <f t="shared" ref="L101:L102" si="276">W101</f>
        <v>2</v>
      </c>
      <c r="M101" s="419" t="str">
        <f t="shared" ref="M101:M102" si="277">X101</f>
        <v>прочие транспортные расходы (сдача отчетов, доставка документоов)</v>
      </c>
      <c r="N101" s="433" t="str">
        <f t="shared" ref="N101:N102" si="278">Y101</f>
        <v>сумма в год</v>
      </c>
      <c r="O101" s="448"/>
      <c r="P101" s="421"/>
      <c r="Q101" s="422"/>
      <c r="R101" s="423"/>
      <c r="S101" s="458"/>
      <c r="T101" s="424"/>
      <c r="U101" s="425"/>
      <c r="V101" s="621"/>
      <c r="W101" s="432">
        <f t="shared" ref="W101:W102" si="279">AH101</f>
        <v>2</v>
      </c>
      <c r="X101" s="426" t="str">
        <f t="shared" ref="X101:X102" si="280">AI101</f>
        <v>прочие транспортные расходы (сдача отчетов, доставка документоов)</v>
      </c>
      <c r="Y101" s="435" t="str">
        <f t="shared" ref="Y101:Y102" si="281">AJ101</f>
        <v>сумма в год</v>
      </c>
      <c r="Z101" s="436">
        <f>1/436*AA101</f>
        <v>0.3669724770642202</v>
      </c>
      <c r="AA101" s="421">
        <f>AA100</f>
        <v>160</v>
      </c>
      <c r="AB101" s="422">
        <v>1</v>
      </c>
      <c r="AC101" s="423">
        <f t="shared" si="269"/>
        <v>2.2935779816513763E-3</v>
      </c>
      <c r="AD101" s="458">
        <f>AO101</f>
        <v>115000</v>
      </c>
      <c r="AE101" s="424"/>
      <c r="AF101" s="437">
        <f>AC101*AD101</f>
        <v>263.76146788990826</v>
      </c>
      <c r="AG101" s="621"/>
      <c r="AH101" s="432">
        <f t="shared" ref="AH101:AH102" si="282">AS101</f>
        <v>2</v>
      </c>
      <c r="AI101" s="427" t="str">
        <f t="shared" ref="AI101:AI102" si="283">AT101</f>
        <v>прочие транспортные расходы (сдача отчетов, доставка документоов)</v>
      </c>
      <c r="AJ101" s="433" t="str">
        <f t="shared" ref="AJ101:AJ102" si="284">AU101</f>
        <v>сумма в год</v>
      </c>
      <c r="AK101" s="436">
        <f>1/436*AL101</f>
        <v>0.43119266055045874</v>
      </c>
      <c r="AL101" s="421">
        <f>AL100</f>
        <v>188</v>
      </c>
      <c r="AM101" s="422">
        <v>1</v>
      </c>
      <c r="AN101" s="439">
        <f t="shared" si="270"/>
        <v>2.2935779816513763E-3</v>
      </c>
      <c r="AO101" s="458">
        <f>AZ101</f>
        <v>115000</v>
      </c>
      <c r="AP101" s="424"/>
      <c r="AQ101" s="440">
        <f>AN101*AO101</f>
        <v>263.76146788990826</v>
      </c>
      <c r="AR101" s="621"/>
      <c r="AS101" s="432">
        <f t="shared" ref="AS101:AS102" si="285">BD101</f>
        <v>2</v>
      </c>
      <c r="AT101" s="428" t="str">
        <f t="shared" ref="AT101:AT102" si="286">BE101</f>
        <v>прочие транспортные расходы (сдача отчетов, доставка документоов)</v>
      </c>
      <c r="AU101" s="433" t="str">
        <f t="shared" ref="AU101:AU102" si="287">BF101</f>
        <v>сумма в год</v>
      </c>
      <c r="AV101" s="436">
        <f>1/436*AW101</f>
        <v>0.11697247706422019</v>
      </c>
      <c r="AW101" s="441">
        <f>AW100</f>
        <v>51</v>
      </c>
      <c r="AX101" s="442">
        <v>1</v>
      </c>
      <c r="AY101" s="443">
        <f t="shared" si="271"/>
        <v>2.2935779816513763E-3</v>
      </c>
      <c r="AZ101" s="474">
        <f>BK101</f>
        <v>115000</v>
      </c>
      <c r="BA101" s="444"/>
      <c r="BB101" s="445">
        <f>AY101*AZ101</f>
        <v>263.76146788990826</v>
      </c>
      <c r="BC101" s="438"/>
      <c r="BD101" s="533">
        <f t="shared" ref="BD101:BD102" si="288">BO101</f>
        <v>2</v>
      </c>
      <c r="BE101" s="534" t="str">
        <f t="shared" ref="BE101:BE102" si="289">BP101</f>
        <v>прочие транспортные расходы (сдача отчетов, доставка документоов)</v>
      </c>
      <c r="BF101" s="535" t="str">
        <f t="shared" ref="BF101:BF102" si="290">BQ101</f>
        <v>сумма в год</v>
      </c>
      <c r="BG101" s="473">
        <f>1/436*BH101</f>
        <v>7.5688073394495417E-2</v>
      </c>
      <c r="BH101" s="441">
        <f>BI13</f>
        <v>33</v>
      </c>
      <c r="BI101" s="442">
        <v>1</v>
      </c>
      <c r="BJ101" s="443">
        <f t="shared" si="272"/>
        <v>2.2935779816513763E-3</v>
      </c>
      <c r="BK101" s="473">
        <f t="shared" ref="BK101:BK102" si="291">BV101</f>
        <v>115000</v>
      </c>
      <c r="BL101" s="444"/>
      <c r="BM101" s="440">
        <f>BJ101*BK101</f>
        <v>263.76146788990826</v>
      </c>
      <c r="BN101" s="609"/>
      <c r="BO101" s="485">
        <v>2</v>
      </c>
      <c r="BP101" s="480" t="s">
        <v>177</v>
      </c>
      <c r="BQ101" s="481" t="s">
        <v>47</v>
      </c>
      <c r="BR101" s="473">
        <f>1/436*BS101</f>
        <v>9.1743119266055051E-3</v>
      </c>
      <c r="BS101" s="482">
        <f>BS100</f>
        <v>4</v>
      </c>
      <c r="BT101" s="474">
        <v>1</v>
      </c>
      <c r="BU101" s="381">
        <f t="shared" ref="BU101:BU102" si="292">IFERROR(BR101*BT101/BS101,0)</f>
        <v>2.2935779816513763E-3</v>
      </c>
      <c r="BV101" s="473">
        <v>115000</v>
      </c>
      <c r="BW101" s="483"/>
      <c r="BX101" s="446">
        <f>BU101*BV101</f>
        <v>263.76146788990826</v>
      </c>
      <c r="BY101" s="568"/>
      <c r="BZ101" s="447">
        <f>BR101+BG101+AV101+AK101+Z101+O101+D101</f>
        <v>1</v>
      </c>
      <c r="CA101" s="398">
        <f>BX101*BS101+BM101*BH101+BB101*AW101+AQ101*AL101+AF101*AA101+U101*P101+J101*E101</f>
        <v>115000</v>
      </c>
      <c r="CB101" s="505">
        <f>BS160+BT160</f>
        <v>115000</v>
      </c>
      <c r="CC101" s="368">
        <f>CB101-CA101</f>
        <v>0</v>
      </c>
      <c r="CD101" s="449"/>
      <c r="CE101" s="449"/>
      <c r="CF101" s="449"/>
      <c r="CG101" s="449"/>
      <c r="CH101" s="449"/>
    </row>
    <row r="102" spans="1:87" s="234" customFormat="1" ht="30">
      <c r="A102" s="432">
        <f t="shared" si="273"/>
        <v>3</v>
      </c>
      <c r="B102" s="418" t="str">
        <f t="shared" si="274"/>
        <v>Обеспечение доставки учащихся для проведения ЕГЭ</v>
      </c>
      <c r="C102" s="433" t="str">
        <f t="shared" si="275"/>
        <v>сумма в год</v>
      </c>
      <c r="D102" s="448"/>
      <c r="E102" s="421"/>
      <c r="F102" s="422"/>
      <c r="G102" s="423"/>
      <c r="H102" s="458"/>
      <c r="I102" s="424"/>
      <c r="J102" s="434"/>
      <c r="K102" s="621"/>
      <c r="L102" s="432">
        <f t="shared" si="276"/>
        <v>3</v>
      </c>
      <c r="M102" s="419" t="str">
        <f t="shared" si="277"/>
        <v>Обеспечение доставки учащихся для проведения ЕГЭ</v>
      </c>
      <c r="N102" s="433" t="str">
        <f t="shared" si="278"/>
        <v>сумма в год</v>
      </c>
      <c r="O102" s="448"/>
      <c r="P102" s="421"/>
      <c r="Q102" s="422"/>
      <c r="R102" s="423"/>
      <c r="S102" s="458"/>
      <c r="T102" s="424"/>
      <c r="U102" s="425"/>
      <c r="V102" s="621"/>
      <c r="W102" s="432">
        <f t="shared" si="279"/>
        <v>3</v>
      </c>
      <c r="X102" s="426" t="str">
        <f t="shared" si="280"/>
        <v>Обеспечение доставки учащихся для проведения ЕГЭ</v>
      </c>
      <c r="Y102" s="435" t="str">
        <f t="shared" si="281"/>
        <v>сумма в год</v>
      </c>
      <c r="Z102" s="436"/>
      <c r="AA102" s="421">
        <f>AA101</f>
        <v>160</v>
      </c>
      <c r="AB102" s="422">
        <v>1</v>
      </c>
      <c r="AC102" s="423">
        <f t="shared" ref="AC102" si="293">Z102*AB102/AA102</f>
        <v>0</v>
      </c>
      <c r="AD102" s="458">
        <f>AO102</f>
        <v>0</v>
      </c>
      <c r="AE102" s="424"/>
      <c r="AF102" s="437">
        <f>AC102*AD102</f>
        <v>0</v>
      </c>
      <c r="AG102" s="621"/>
      <c r="AH102" s="432">
        <f t="shared" si="282"/>
        <v>3</v>
      </c>
      <c r="AI102" s="427" t="str">
        <f t="shared" si="283"/>
        <v>Обеспечение доставки учащихся для проведения ЕГЭ</v>
      </c>
      <c r="AJ102" s="433" t="str">
        <f t="shared" si="284"/>
        <v>сумма в год</v>
      </c>
      <c r="AK102" s="436"/>
      <c r="AL102" s="421">
        <f>AL101</f>
        <v>188</v>
      </c>
      <c r="AM102" s="422">
        <v>1</v>
      </c>
      <c r="AN102" s="439">
        <f t="shared" ref="AN102" si="294">AK102*AM102/AL102</f>
        <v>0</v>
      </c>
      <c r="AO102" s="458">
        <f>AZ102</f>
        <v>0</v>
      </c>
      <c r="AP102" s="424"/>
      <c r="AQ102" s="440">
        <f>AN102*AO102</f>
        <v>0</v>
      </c>
      <c r="AR102" s="621"/>
      <c r="AS102" s="432">
        <f t="shared" si="285"/>
        <v>3</v>
      </c>
      <c r="AT102" s="428" t="str">
        <f t="shared" si="286"/>
        <v>Обеспечение доставки учащихся для проведения ЕГЭ</v>
      </c>
      <c r="AU102" s="433" t="str">
        <f t="shared" si="287"/>
        <v>сумма в год</v>
      </c>
      <c r="AV102" s="436"/>
      <c r="AW102" s="441">
        <f>AW101</f>
        <v>51</v>
      </c>
      <c r="AX102" s="442">
        <v>1</v>
      </c>
      <c r="AY102" s="443">
        <f t="shared" ref="AY102" si="295">AV102*AX102/AW102</f>
        <v>0</v>
      </c>
      <c r="AZ102" s="474">
        <f>BK102</f>
        <v>0</v>
      </c>
      <c r="BA102" s="444"/>
      <c r="BB102" s="445">
        <f>AY102*AZ102</f>
        <v>0</v>
      </c>
      <c r="BC102" s="438"/>
      <c r="BD102" s="533">
        <f t="shared" si="288"/>
        <v>3</v>
      </c>
      <c r="BE102" s="534" t="str">
        <f t="shared" si="289"/>
        <v>Обеспечение доставки учащихся для проведения ЕГЭ</v>
      </c>
      <c r="BF102" s="535" t="str">
        <f t="shared" si="290"/>
        <v>сумма в год</v>
      </c>
      <c r="BG102" s="473"/>
      <c r="BH102" s="441">
        <f>BI14</f>
        <v>33</v>
      </c>
      <c r="BI102" s="442">
        <v>1</v>
      </c>
      <c r="BJ102" s="443">
        <f t="shared" ref="BJ102" si="296">BG102*BI102/BH102</f>
        <v>0</v>
      </c>
      <c r="BK102" s="473">
        <f t="shared" si="291"/>
        <v>0</v>
      </c>
      <c r="BL102" s="444"/>
      <c r="BM102" s="440">
        <f>BJ102*BK102</f>
        <v>0</v>
      </c>
      <c r="BN102" s="609"/>
      <c r="BO102" s="485">
        <v>3</v>
      </c>
      <c r="BP102" s="480" t="s">
        <v>190</v>
      </c>
      <c r="BQ102" s="484" t="s">
        <v>47</v>
      </c>
      <c r="BR102" s="473"/>
      <c r="BS102" s="482">
        <f>BS101</f>
        <v>4</v>
      </c>
      <c r="BT102" s="474">
        <v>1</v>
      </c>
      <c r="BU102" s="381">
        <f t="shared" si="292"/>
        <v>0</v>
      </c>
      <c r="BV102" s="473">
        <v>0</v>
      </c>
      <c r="BW102" s="483"/>
      <c r="BX102" s="446">
        <f>BU102*BV102</f>
        <v>0</v>
      </c>
      <c r="BY102" s="568"/>
      <c r="BZ102" s="447">
        <f>BR102+BG102+AV102+AK102+Z102+O102+D102</f>
        <v>0</v>
      </c>
      <c r="CA102" s="398">
        <f>BX102*BS102+BM102*BH102+BB102*AW102+AQ102*AL102+AF102*AA102+U102*P102+J102*E102</f>
        <v>0</v>
      </c>
      <c r="CC102" s="368">
        <f>CB102-CA102</f>
        <v>0</v>
      </c>
      <c r="CD102" s="514" t="s">
        <v>230</v>
      </c>
      <c r="CE102" s="449"/>
      <c r="CF102" s="449"/>
      <c r="CG102" s="449"/>
      <c r="CH102" s="449"/>
    </row>
    <row r="103" spans="1:87" ht="15.75">
      <c r="A103" s="662" t="s">
        <v>24</v>
      </c>
      <c r="B103" s="663"/>
      <c r="C103" s="663"/>
      <c r="D103" s="663"/>
      <c r="E103" s="663"/>
      <c r="F103" s="663"/>
      <c r="G103" s="663"/>
      <c r="H103" s="663"/>
      <c r="I103" s="663"/>
      <c r="J103" s="334">
        <f>SUM(J100:J101)</f>
        <v>0</v>
      </c>
      <c r="K103" s="621"/>
      <c r="L103" s="629" t="s">
        <v>24</v>
      </c>
      <c r="M103" s="630"/>
      <c r="N103" s="630"/>
      <c r="O103" s="630"/>
      <c r="P103" s="630"/>
      <c r="Q103" s="630"/>
      <c r="R103" s="630"/>
      <c r="S103" s="630"/>
      <c r="T103" s="630"/>
      <c r="U103" s="335"/>
      <c r="V103" s="621"/>
      <c r="W103" s="684" t="s">
        <v>24</v>
      </c>
      <c r="X103" s="684"/>
      <c r="Y103" s="684"/>
      <c r="Z103" s="684"/>
      <c r="AA103" s="684"/>
      <c r="AB103" s="684"/>
      <c r="AC103" s="684"/>
      <c r="AD103" s="684"/>
      <c r="AE103" s="684"/>
      <c r="AF103" s="333">
        <f>SUM(AF100:AF102)</f>
        <v>298.16513761467888</v>
      </c>
      <c r="AG103" s="621"/>
      <c r="AH103" s="667" t="s">
        <v>24</v>
      </c>
      <c r="AI103" s="667"/>
      <c r="AJ103" s="667"/>
      <c r="AK103" s="667"/>
      <c r="AL103" s="667"/>
      <c r="AM103" s="667"/>
      <c r="AN103" s="667"/>
      <c r="AO103" s="667"/>
      <c r="AP103" s="667"/>
      <c r="AQ103" s="336">
        <f>SUM(AQ100:AQ102)</f>
        <v>298.16513761467888</v>
      </c>
      <c r="AR103" s="621"/>
      <c r="AS103" s="677" t="s">
        <v>24</v>
      </c>
      <c r="AT103" s="677"/>
      <c r="AU103" s="677"/>
      <c r="AV103" s="677"/>
      <c r="AW103" s="677"/>
      <c r="AX103" s="677"/>
      <c r="AY103" s="677"/>
      <c r="AZ103" s="677"/>
      <c r="BA103" s="677"/>
      <c r="BB103" s="337">
        <f>SUM(BB100:BB102)</f>
        <v>298.16513761467888</v>
      </c>
      <c r="BC103" s="264"/>
      <c r="BD103" s="613" t="s">
        <v>24</v>
      </c>
      <c r="BE103" s="613"/>
      <c r="BF103" s="613"/>
      <c r="BG103" s="613"/>
      <c r="BH103" s="613"/>
      <c r="BI103" s="613"/>
      <c r="BJ103" s="613"/>
      <c r="BK103" s="613"/>
      <c r="BL103" s="613"/>
      <c r="BM103" s="336">
        <f>SUM(BM100:BM102)</f>
        <v>298.16513761467888</v>
      </c>
      <c r="BN103" s="609"/>
      <c r="BO103" s="579" t="s">
        <v>24</v>
      </c>
      <c r="BP103" s="579"/>
      <c r="BQ103" s="579"/>
      <c r="BR103" s="579"/>
      <c r="BS103" s="579"/>
      <c r="BT103" s="579"/>
      <c r="BU103" s="579"/>
      <c r="BV103" s="579"/>
      <c r="BW103" s="579"/>
      <c r="BX103" s="338">
        <f>SUM(BX100:BX102)</f>
        <v>298.16513761467888</v>
      </c>
      <c r="BY103" s="569"/>
      <c r="BZ103" s="375">
        <f>BX103*BS102+BM103*BH102+BB103*AW102+AQ103*AL102+AF103*AA102+U103*P102+J103*E102</f>
        <v>130000</v>
      </c>
      <c r="CA103" s="316">
        <f>SUM(CA100:CA102)</f>
        <v>130000</v>
      </c>
      <c r="CB103" s="280">
        <f>BU160+BS160+BT160</f>
        <v>130000</v>
      </c>
      <c r="CC103" s="276">
        <f>CB103-CA103</f>
        <v>0</v>
      </c>
      <c r="CD103" s="214"/>
      <c r="CE103" s="26"/>
      <c r="CF103" s="26"/>
      <c r="CG103" s="26"/>
      <c r="CH103" s="26"/>
      <c r="CI103" s="26"/>
    </row>
    <row r="104" spans="1:87" ht="15" customHeight="1">
      <c r="A104" s="631" t="s">
        <v>61</v>
      </c>
      <c r="B104" s="632"/>
      <c r="C104" s="632"/>
      <c r="D104" s="632"/>
      <c r="E104" s="632"/>
      <c r="F104" s="632"/>
      <c r="G104" s="632"/>
      <c r="H104" s="632"/>
      <c r="I104" s="632"/>
      <c r="J104" s="632"/>
      <c r="K104" s="633"/>
      <c r="L104" s="631" t="s">
        <v>61</v>
      </c>
      <c r="M104" s="632"/>
      <c r="N104" s="632"/>
      <c r="O104" s="632"/>
      <c r="P104" s="632"/>
      <c r="Q104" s="632"/>
      <c r="R104" s="632"/>
      <c r="S104" s="632"/>
      <c r="T104" s="632"/>
      <c r="U104" s="632"/>
      <c r="V104" s="633"/>
      <c r="W104" s="631" t="s">
        <v>61</v>
      </c>
      <c r="X104" s="668"/>
      <c r="Y104" s="668"/>
      <c r="Z104" s="668"/>
      <c r="AA104" s="668"/>
      <c r="AB104" s="668"/>
      <c r="AC104" s="668"/>
      <c r="AD104" s="668"/>
      <c r="AE104" s="668"/>
      <c r="AF104" s="668"/>
      <c r="AG104" s="669"/>
      <c r="AH104" s="631" t="s">
        <v>61</v>
      </c>
      <c r="AI104" s="668"/>
      <c r="AJ104" s="668"/>
      <c r="AK104" s="668"/>
      <c r="AL104" s="668"/>
      <c r="AM104" s="668"/>
      <c r="AN104" s="668"/>
      <c r="AO104" s="668"/>
      <c r="AP104" s="668"/>
      <c r="AQ104" s="668"/>
      <c r="AR104" s="669"/>
      <c r="AS104" s="631" t="s">
        <v>61</v>
      </c>
      <c r="AT104" s="668"/>
      <c r="AU104" s="668"/>
      <c r="AV104" s="668"/>
      <c r="AW104" s="668"/>
      <c r="AX104" s="668"/>
      <c r="AY104" s="668"/>
      <c r="AZ104" s="668"/>
      <c r="BA104" s="668"/>
      <c r="BB104" s="668"/>
      <c r="BC104" s="669"/>
      <c r="BD104" s="547" t="s">
        <v>61</v>
      </c>
      <c r="BE104" s="548"/>
      <c r="BF104" s="548"/>
      <c r="BG104" s="548"/>
      <c r="BH104" s="548"/>
      <c r="BI104" s="548"/>
      <c r="BJ104" s="548"/>
      <c r="BK104" s="548"/>
      <c r="BL104" s="548"/>
      <c r="BM104" s="548"/>
      <c r="BN104" s="614"/>
      <c r="BO104" s="547" t="s">
        <v>61</v>
      </c>
      <c r="BP104" s="548"/>
      <c r="BQ104" s="548"/>
      <c r="BR104" s="548"/>
      <c r="BS104" s="548"/>
      <c r="BT104" s="548"/>
      <c r="BU104" s="548"/>
      <c r="BV104" s="548"/>
      <c r="BW104" s="548"/>
      <c r="BX104" s="548"/>
      <c r="BY104" s="549"/>
      <c r="BZ104" s="61"/>
      <c r="CA104" s="317"/>
      <c r="CC104" s="276"/>
      <c r="CD104" s="26"/>
      <c r="CE104" s="26"/>
      <c r="CF104" s="26"/>
      <c r="CG104" s="26"/>
      <c r="CH104" s="26"/>
      <c r="CI104" s="26"/>
    </row>
    <row r="105" spans="1:87" ht="27" customHeight="1">
      <c r="A105" s="109">
        <f>L105</f>
        <v>1</v>
      </c>
      <c r="B105" s="126" t="str">
        <f>M105</f>
        <v>Директор</v>
      </c>
      <c r="C105" s="9" t="s">
        <v>27</v>
      </c>
      <c r="D105" s="90">
        <f>1/486*E105</f>
        <v>0.102880658436214</v>
      </c>
      <c r="E105" s="91">
        <f>E85</f>
        <v>50</v>
      </c>
      <c r="F105" s="92">
        <v>1</v>
      </c>
      <c r="G105" s="93">
        <f>D105*F105/E105</f>
        <v>2.05761316872428E-3</v>
      </c>
      <c r="H105" s="459">
        <f>AD105</f>
        <v>1406160</v>
      </c>
      <c r="I105" s="72"/>
      <c r="J105" s="120">
        <f>G105*H105</f>
        <v>2893.3333333333335</v>
      </c>
      <c r="K105" s="567"/>
      <c r="L105" s="109">
        <f>W105</f>
        <v>1</v>
      </c>
      <c r="M105" s="140" t="str">
        <f>X105</f>
        <v>Директор</v>
      </c>
      <c r="N105" s="9" t="s">
        <v>27</v>
      </c>
      <c r="O105" s="87"/>
      <c r="P105" s="74"/>
      <c r="Q105" s="77"/>
      <c r="R105" s="80"/>
      <c r="S105" s="466"/>
      <c r="T105" s="10"/>
      <c r="U105" s="133"/>
      <c r="V105" s="567"/>
      <c r="W105" s="109">
        <f>AH105</f>
        <v>1</v>
      </c>
      <c r="X105" s="145" t="str">
        <f>AI105</f>
        <v>Директор</v>
      </c>
      <c r="Y105" s="68" t="s">
        <v>27</v>
      </c>
      <c r="Z105" s="90">
        <f>1/486*AA105</f>
        <v>0.32921810699588483</v>
      </c>
      <c r="AA105" s="91">
        <f>AA101</f>
        <v>160</v>
      </c>
      <c r="AB105" s="92">
        <v>1</v>
      </c>
      <c r="AC105" s="93">
        <f>Z105*AB105/AA105</f>
        <v>2.05761316872428E-3</v>
      </c>
      <c r="AD105" s="459">
        <f>AO105</f>
        <v>1406160</v>
      </c>
      <c r="AE105" s="10"/>
      <c r="AF105" s="12">
        <f t="shared" ref="AF105:AF116" si="297">AC105*AD105</f>
        <v>2893.3333333333335</v>
      </c>
      <c r="AG105" s="567"/>
      <c r="AH105" s="109">
        <f>AS105</f>
        <v>1</v>
      </c>
      <c r="AI105" s="159" t="str">
        <f>AT105</f>
        <v>Директор</v>
      </c>
      <c r="AJ105" s="9" t="s">
        <v>27</v>
      </c>
      <c r="AK105" s="90">
        <f>1/486*AL105</f>
        <v>0.38683127572016462</v>
      </c>
      <c r="AL105" s="91">
        <f>AL101</f>
        <v>188</v>
      </c>
      <c r="AM105" s="92">
        <v>1</v>
      </c>
      <c r="AN105" s="93">
        <f>AK105*AM105/AL105</f>
        <v>2.05761316872428E-3</v>
      </c>
      <c r="AO105" s="459">
        <f>AZ105</f>
        <v>1406160</v>
      </c>
      <c r="AP105" s="10"/>
      <c r="AQ105" s="154">
        <f t="shared" ref="AQ105:AQ116" si="298">AN105*AO105</f>
        <v>2893.3333333333335</v>
      </c>
      <c r="AR105" s="567"/>
      <c r="AS105" s="164">
        <f>BD105</f>
        <v>1</v>
      </c>
      <c r="AT105" s="187" t="str">
        <f>BE105</f>
        <v>Директор</v>
      </c>
      <c r="AU105" s="9" t="s">
        <v>27</v>
      </c>
      <c r="AV105" s="90">
        <f>1/486*AW105</f>
        <v>0.10493827160493828</v>
      </c>
      <c r="AW105" s="91">
        <f>AW101</f>
        <v>51</v>
      </c>
      <c r="AX105" s="92">
        <v>1</v>
      </c>
      <c r="AY105" s="93">
        <f>AV105*AX105/AW105</f>
        <v>2.05761316872428E-3</v>
      </c>
      <c r="AZ105" s="459">
        <f>BK105</f>
        <v>1406160</v>
      </c>
      <c r="BA105" s="165"/>
      <c r="BB105" s="181">
        <f t="shared" ref="BB105:BB113" si="299">AY105*AZ105</f>
        <v>2893.3333333333335</v>
      </c>
      <c r="BC105" s="567"/>
      <c r="BD105" s="109">
        <f>BO105</f>
        <v>1</v>
      </c>
      <c r="BE105" s="159" t="str">
        <f>BP105</f>
        <v>Директор</v>
      </c>
      <c r="BF105" s="9" t="str">
        <f>BQ105</f>
        <v>фонд оплаты труда</v>
      </c>
      <c r="BG105" s="90">
        <f>1/486*BH105</f>
        <v>6.7901234567901245E-2</v>
      </c>
      <c r="BH105" s="91">
        <f>BI12</f>
        <v>33</v>
      </c>
      <c r="BI105" s="92">
        <v>1</v>
      </c>
      <c r="BJ105" s="93">
        <f>BG105*BI105/BH105</f>
        <v>2.05761316872428E-3</v>
      </c>
      <c r="BK105" s="459">
        <f>BV105</f>
        <v>1406160</v>
      </c>
      <c r="BL105" s="10"/>
      <c r="BM105" s="154">
        <f>BJ105*BK105</f>
        <v>2893.3333333333335</v>
      </c>
      <c r="BN105" s="567"/>
      <c r="BO105" s="109">
        <v>1</v>
      </c>
      <c r="BP105" s="202" t="s">
        <v>44</v>
      </c>
      <c r="BQ105" s="9" t="s">
        <v>27</v>
      </c>
      <c r="BR105" s="90">
        <f>1/486*BS105</f>
        <v>8.23045267489712E-3</v>
      </c>
      <c r="BS105" s="195">
        <f>BT12</f>
        <v>4</v>
      </c>
      <c r="BT105" s="92">
        <v>1</v>
      </c>
      <c r="BU105" s="93">
        <f>IFERROR(BR105*BT105/BS105,0)</f>
        <v>2.05761316872428E-3</v>
      </c>
      <c r="BV105" s="459">
        <f>(90000)*1.302*12</f>
        <v>1406160</v>
      </c>
      <c r="BW105" s="10"/>
      <c r="BX105" s="150">
        <f>IFERROR(BU105*BV105,0)</f>
        <v>2893.3333333333335</v>
      </c>
      <c r="BY105" s="567"/>
      <c r="BZ105" s="56">
        <f>BR105+BG105+AV105+AK105+Z105+O105+D105</f>
        <v>1.0000000000000002</v>
      </c>
      <c r="CA105" s="318">
        <f>BX105*BS105+BM105*BH105+BB105*AW105+AQ105*AL105+AF105*AA105+U105*P105+J105*E105</f>
        <v>1406160.0000000002</v>
      </c>
      <c r="CB105" s="27"/>
      <c r="CC105" s="276"/>
      <c r="CD105" s="26">
        <v>1</v>
      </c>
      <c r="CE105" s="26"/>
      <c r="CF105" s="211"/>
      <c r="CG105" s="26"/>
      <c r="CH105" s="26"/>
      <c r="CI105" s="26"/>
    </row>
    <row r="106" spans="1:87" ht="27" customHeight="1">
      <c r="A106" s="109">
        <f t="shared" ref="A106:A116" si="300">L106</f>
        <v>2</v>
      </c>
      <c r="B106" s="126" t="str">
        <f t="shared" ref="B106:B116" si="301">M106</f>
        <v>Зам.директора</v>
      </c>
      <c r="C106" s="9" t="s">
        <v>27</v>
      </c>
      <c r="D106" s="90">
        <f>3.5/486*E106</f>
        <v>0.360082304526749</v>
      </c>
      <c r="E106" s="91">
        <f>E105</f>
        <v>50</v>
      </c>
      <c r="F106" s="92">
        <v>1</v>
      </c>
      <c r="G106" s="93">
        <f t="shared" ref="G106:G113" si="302">D106*F106/E106</f>
        <v>7.2016460905349796E-3</v>
      </c>
      <c r="H106" s="459">
        <f t="shared" ref="H106:H113" si="303">AD106</f>
        <v>714240.00000000012</v>
      </c>
      <c r="I106" s="72"/>
      <c r="J106" s="120">
        <f t="shared" ref="J106:J116" si="304">G106*H106</f>
        <v>5143.7037037037044</v>
      </c>
      <c r="K106" s="568"/>
      <c r="L106" s="109">
        <f t="shared" ref="L106:L116" si="305">W106</f>
        <v>2</v>
      </c>
      <c r="M106" s="140" t="str">
        <f t="shared" ref="M106:M116" si="306">X106</f>
        <v>Зам.директора</v>
      </c>
      <c r="N106" s="9" t="s">
        <v>27</v>
      </c>
      <c r="O106" s="87"/>
      <c r="P106" s="74"/>
      <c r="Q106" s="77"/>
      <c r="R106" s="80"/>
      <c r="S106" s="466"/>
      <c r="T106" s="10"/>
      <c r="U106" s="133"/>
      <c r="V106" s="568"/>
      <c r="W106" s="109">
        <f t="shared" ref="W106:W116" si="307">AH106</f>
        <v>2</v>
      </c>
      <c r="X106" s="145" t="str">
        <f t="shared" ref="X106:X116" si="308">AI106</f>
        <v>Зам.директора</v>
      </c>
      <c r="Y106" s="68" t="s">
        <v>27</v>
      </c>
      <c r="Z106" s="90">
        <f>3.5/486*AA106</f>
        <v>1.1522633744855968</v>
      </c>
      <c r="AA106" s="91">
        <f>AA105</f>
        <v>160</v>
      </c>
      <c r="AB106" s="92">
        <v>1</v>
      </c>
      <c r="AC106" s="93">
        <f t="shared" ref="AC106:AC113" si="309">Z106*AB106/AA106</f>
        <v>7.2016460905349796E-3</v>
      </c>
      <c r="AD106" s="459">
        <f t="shared" ref="AD106:AD113" si="310">AO106</f>
        <v>714240.00000000012</v>
      </c>
      <c r="AE106" s="10"/>
      <c r="AF106" s="12">
        <f t="shared" si="297"/>
        <v>5143.7037037037044</v>
      </c>
      <c r="AG106" s="568"/>
      <c r="AH106" s="109">
        <f t="shared" ref="AH106:AH116" si="311">AS106</f>
        <v>2</v>
      </c>
      <c r="AI106" s="159" t="str">
        <f t="shared" ref="AI106:AI116" si="312">AT106</f>
        <v>Зам.директора</v>
      </c>
      <c r="AJ106" s="9" t="s">
        <v>27</v>
      </c>
      <c r="AK106" s="90">
        <f>3.5/486*AL106</f>
        <v>1.3539094650205761</v>
      </c>
      <c r="AL106" s="91">
        <f>AL105</f>
        <v>188</v>
      </c>
      <c r="AM106" s="92">
        <v>1</v>
      </c>
      <c r="AN106" s="93">
        <f t="shared" ref="AN106:AN113" si="313">AK106*AM106/AL106</f>
        <v>7.2016460905349787E-3</v>
      </c>
      <c r="AO106" s="459">
        <f t="shared" ref="AO106:AO113" si="314">AZ106</f>
        <v>714240.00000000012</v>
      </c>
      <c r="AP106" s="10"/>
      <c r="AQ106" s="154">
        <f t="shared" si="298"/>
        <v>5143.7037037037044</v>
      </c>
      <c r="AR106" s="568"/>
      <c r="AS106" s="164">
        <f t="shared" ref="AS106:AS116" si="315">BD106</f>
        <v>2</v>
      </c>
      <c r="AT106" s="187" t="str">
        <f t="shared" ref="AT106:AT116" si="316">BE106</f>
        <v>Зам.директора</v>
      </c>
      <c r="AU106" s="9" t="s">
        <v>27</v>
      </c>
      <c r="AV106" s="90">
        <f>3.5/486*AW106</f>
        <v>0.36728395061728397</v>
      </c>
      <c r="AW106" s="91">
        <f>AW105</f>
        <v>51</v>
      </c>
      <c r="AX106" s="92">
        <v>1</v>
      </c>
      <c r="AY106" s="93">
        <f t="shared" ref="AY106:AY113" si="317">AV106*AX106/AW106</f>
        <v>7.2016460905349796E-3</v>
      </c>
      <c r="AZ106" s="459">
        <f t="shared" ref="AZ106:AZ113" si="318">BK106</f>
        <v>714240.00000000012</v>
      </c>
      <c r="BA106" s="165"/>
      <c r="BB106" s="181">
        <f t="shared" si="299"/>
        <v>5143.7037037037044</v>
      </c>
      <c r="BC106" s="568"/>
      <c r="BD106" s="109">
        <f t="shared" ref="BD106:BD116" si="319">BO106</f>
        <v>2</v>
      </c>
      <c r="BE106" s="159" t="str">
        <f t="shared" ref="BE106:BE116" si="320">BP106</f>
        <v>Зам.директора</v>
      </c>
      <c r="BF106" s="9" t="str">
        <f t="shared" ref="BF106:BF116" si="321">BQ106</f>
        <v>фонд оплаты труда</v>
      </c>
      <c r="BG106" s="90">
        <f>3.5/486*BH106</f>
        <v>0.23765432098765432</v>
      </c>
      <c r="BH106" s="91">
        <f>BI12</f>
        <v>33</v>
      </c>
      <c r="BI106" s="92">
        <v>1</v>
      </c>
      <c r="BJ106" s="93">
        <f t="shared" ref="BJ106:BJ113" si="322">BG106*BI106/BH106</f>
        <v>7.2016460905349796E-3</v>
      </c>
      <c r="BK106" s="459">
        <f t="shared" ref="BK106:BK116" si="323">BV106</f>
        <v>714240.00000000012</v>
      </c>
      <c r="BL106" s="10"/>
      <c r="BM106" s="154">
        <f t="shared" ref="BM106:BM113" si="324">BJ106*BK106</f>
        <v>5143.7037037037044</v>
      </c>
      <c r="BN106" s="568"/>
      <c r="BO106" s="109">
        <v>2</v>
      </c>
      <c r="BP106" s="202" t="s">
        <v>45</v>
      </c>
      <c r="BQ106" s="9" t="s">
        <v>27</v>
      </c>
      <c r="BR106" s="90">
        <f>3.5/486*BS106</f>
        <v>2.8806584362139918E-2</v>
      </c>
      <c r="BS106" s="195">
        <f>BS105</f>
        <v>4</v>
      </c>
      <c r="BT106" s="92">
        <v>1</v>
      </c>
      <c r="BU106" s="93">
        <f t="shared" ref="BU106:BU116" si="325">IFERROR(BR106*BT106/BS106,0)</f>
        <v>7.2016460905349796E-3</v>
      </c>
      <c r="BV106" s="459">
        <f>(160000)/3.5*1.302*12</f>
        <v>714240.00000000012</v>
      </c>
      <c r="BW106" s="10"/>
      <c r="BX106" s="150">
        <f t="shared" ref="BX106:BX116" si="326">IFERROR(BU106*BV106,0)</f>
        <v>5143.7037037037044</v>
      </c>
      <c r="BY106" s="568"/>
      <c r="BZ106" s="56">
        <f>BR106+BG106+AV106+AK106+Z106+O106+D106</f>
        <v>3.5</v>
      </c>
      <c r="CA106" s="318">
        <f>BX106*BS106+BM106*BH106+BB106*AW106+AQ106*AL106+AF106*AA106+U106*P106+J106*E106</f>
        <v>2499840.0000000005</v>
      </c>
      <c r="CB106" s="60"/>
      <c r="CC106" s="276"/>
      <c r="CD106" s="26">
        <v>3.5</v>
      </c>
      <c r="CE106" s="26"/>
      <c r="CF106" s="26"/>
      <c r="CG106" s="26"/>
      <c r="CH106" s="26"/>
      <c r="CI106" s="26"/>
    </row>
    <row r="107" spans="1:87" ht="26.25" customHeight="1">
      <c r="A107" s="109">
        <f t="shared" si="300"/>
        <v>3</v>
      </c>
      <c r="B107" s="126" t="str">
        <f t="shared" si="301"/>
        <v>Секретарь учебной части</v>
      </c>
      <c r="C107" s="9" t="s">
        <v>27</v>
      </c>
      <c r="D107" s="90">
        <f>1/486*E107</f>
        <v>0.102880658436214</v>
      </c>
      <c r="E107" s="91">
        <f t="shared" ref="E107:E116" si="327">E106</f>
        <v>50</v>
      </c>
      <c r="F107" s="92">
        <v>1</v>
      </c>
      <c r="G107" s="93">
        <f>D107*F107/E107</f>
        <v>2.05761316872428E-3</v>
      </c>
      <c r="H107" s="459">
        <f t="shared" si="303"/>
        <v>859320</v>
      </c>
      <c r="I107" s="72"/>
      <c r="J107" s="120">
        <f>G107*H107</f>
        <v>1768.1481481481483</v>
      </c>
      <c r="K107" s="568"/>
      <c r="L107" s="109">
        <f t="shared" si="305"/>
        <v>3</v>
      </c>
      <c r="M107" s="140" t="str">
        <f t="shared" si="306"/>
        <v>Секретарь учебной части</v>
      </c>
      <c r="N107" s="9" t="s">
        <v>27</v>
      </c>
      <c r="O107" s="87"/>
      <c r="P107" s="74"/>
      <c r="Q107" s="77"/>
      <c r="R107" s="80"/>
      <c r="S107" s="466"/>
      <c r="T107" s="10"/>
      <c r="U107" s="133"/>
      <c r="V107" s="568"/>
      <c r="W107" s="109">
        <f t="shared" si="307"/>
        <v>3</v>
      </c>
      <c r="X107" s="145" t="str">
        <f t="shared" si="308"/>
        <v>Секретарь учебной части</v>
      </c>
      <c r="Y107" s="68" t="s">
        <v>27</v>
      </c>
      <c r="Z107" s="90">
        <f>1/486*AA107</f>
        <v>0.32921810699588483</v>
      </c>
      <c r="AA107" s="91">
        <f t="shared" ref="AA107:AA116" si="328">AA106</f>
        <v>160</v>
      </c>
      <c r="AB107" s="92">
        <v>1</v>
      </c>
      <c r="AC107" s="93">
        <f>Z107*AB107/AA107</f>
        <v>2.05761316872428E-3</v>
      </c>
      <c r="AD107" s="459">
        <f t="shared" si="310"/>
        <v>859320</v>
      </c>
      <c r="AE107" s="10"/>
      <c r="AF107" s="12">
        <f>AC107*AD107</f>
        <v>1768.1481481481483</v>
      </c>
      <c r="AG107" s="568"/>
      <c r="AH107" s="109">
        <f t="shared" si="311"/>
        <v>3</v>
      </c>
      <c r="AI107" s="159" t="str">
        <f t="shared" si="312"/>
        <v>Секретарь учебной части</v>
      </c>
      <c r="AJ107" s="9" t="s">
        <v>27</v>
      </c>
      <c r="AK107" s="90">
        <f>1/486*AL107</f>
        <v>0.38683127572016462</v>
      </c>
      <c r="AL107" s="91">
        <f t="shared" ref="AL107:AL116" si="329">AL106</f>
        <v>188</v>
      </c>
      <c r="AM107" s="92">
        <v>1</v>
      </c>
      <c r="AN107" s="93">
        <f t="shared" si="313"/>
        <v>2.05761316872428E-3</v>
      </c>
      <c r="AO107" s="459">
        <f t="shared" si="314"/>
        <v>859320</v>
      </c>
      <c r="AP107" s="10"/>
      <c r="AQ107" s="154">
        <f t="shared" si="298"/>
        <v>1768.1481481481483</v>
      </c>
      <c r="AR107" s="568"/>
      <c r="AS107" s="164">
        <f t="shared" si="315"/>
        <v>3</v>
      </c>
      <c r="AT107" s="187" t="str">
        <f t="shared" si="316"/>
        <v>Секретарь учебной части</v>
      </c>
      <c r="AU107" s="9" t="s">
        <v>27</v>
      </c>
      <c r="AV107" s="90">
        <f>1/486*AW107</f>
        <v>0.10493827160493828</v>
      </c>
      <c r="AW107" s="91">
        <f t="shared" ref="AW107:AW116" si="330">AW106</f>
        <v>51</v>
      </c>
      <c r="AX107" s="92">
        <v>1</v>
      </c>
      <c r="AY107" s="93">
        <f t="shared" si="317"/>
        <v>2.05761316872428E-3</v>
      </c>
      <c r="AZ107" s="459">
        <f t="shared" si="318"/>
        <v>859320</v>
      </c>
      <c r="BA107" s="165"/>
      <c r="BB107" s="181">
        <f t="shared" si="299"/>
        <v>1768.1481481481483</v>
      </c>
      <c r="BC107" s="568"/>
      <c r="BD107" s="109">
        <f t="shared" si="319"/>
        <v>3</v>
      </c>
      <c r="BE107" s="159" t="str">
        <f t="shared" si="320"/>
        <v>Секретарь учебной части</v>
      </c>
      <c r="BF107" s="9" t="str">
        <f t="shared" si="321"/>
        <v>фонд оплаты труда</v>
      </c>
      <c r="BG107" s="90">
        <f>1/486*BH107</f>
        <v>6.7901234567901245E-2</v>
      </c>
      <c r="BH107" s="91">
        <f>BI12</f>
        <v>33</v>
      </c>
      <c r="BI107" s="92">
        <v>1</v>
      </c>
      <c r="BJ107" s="93">
        <f t="shared" si="322"/>
        <v>2.05761316872428E-3</v>
      </c>
      <c r="BK107" s="459">
        <f t="shared" si="323"/>
        <v>859320</v>
      </c>
      <c r="BL107" s="10"/>
      <c r="BM107" s="154">
        <f t="shared" si="324"/>
        <v>1768.1481481481483</v>
      </c>
      <c r="BN107" s="568"/>
      <c r="BO107" s="109">
        <v>3</v>
      </c>
      <c r="BP107" s="202" t="s">
        <v>128</v>
      </c>
      <c r="BQ107" s="9" t="s">
        <v>27</v>
      </c>
      <c r="BR107" s="90">
        <f>1/486*BS107</f>
        <v>8.23045267489712E-3</v>
      </c>
      <c r="BS107" s="195">
        <f>BS106</f>
        <v>4</v>
      </c>
      <c r="BT107" s="92">
        <v>1</v>
      </c>
      <c r="BU107" s="93">
        <f t="shared" si="325"/>
        <v>2.05761316872428E-3</v>
      </c>
      <c r="BV107" s="459">
        <f>(55000)*1.302*12</f>
        <v>859320</v>
      </c>
      <c r="BW107" s="10"/>
      <c r="BX107" s="150">
        <f t="shared" si="326"/>
        <v>1768.1481481481483</v>
      </c>
      <c r="BY107" s="568"/>
      <c r="BZ107" s="56">
        <f>BR107+BG107+AV107+AK107+Z107+O107+D107</f>
        <v>1.0000000000000002</v>
      </c>
      <c r="CA107" s="318">
        <f>BX107*BS107+BM107*BH107+BB107*AW107+AQ107*AL107+AF107*AA107+U107*P107+J107*E107</f>
        <v>859320</v>
      </c>
      <c r="CB107" s="60">
        <f>SUM(CA105:CA109)</f>
        <v>5864032.589999876</v>
      </c>
      <c r="CC107" s="278">
        <f>BS156</f>
        <v>5864032.5899999999</v>
      </c>
      <c r="CD107" s="26">
        <v>1</v>
      </c>
      <c r="CE107" s="212"/>
      <c r="CF107" s="212"/>
      <c r="CG107" s="215"/>
      <c r="CH107" s="26"/>
      <c r="CI107" s="26"/>
    </row>
    <row r="108" spans="1:87" ht="22.5" customHeight="1">
      <c r="A108" s="109">
        <f t="shared" si="300"/>
        <v>4</v>
      </c>
      <c r="B108" s="126" t="str">
        <f t="shared" si="301"/>
        <v>Лаборант</v>
      </c>
      <c r="C108" s="9" t="s">
        <v>27</v>
      </c>
      <c r="D108" s="94"/>
      <c r="E108" s="91">
        <f t="shared" si="327"/>
        <v>50</v>
      </c>
      <c r="F108" s="92">
        <v>1</v>
      </c>
      <c r="G108" s="93">
        <f t="shared" si="302"/>
        <v>0</v>
      </c>
      <c r="H108" s="459">
        <f t="shared" si="303"/>
        <v>781200</v>
      </c>
      <c r="I108" s="72"/>
      <c r="J108" s="120">
        <f t="shared" si="304"/>
        <v>0</v>
      </c>
      <c r="K108" s="568"/>
      <c r="L108" s="109">
        <f t="shared" si="305"/>
        <v>4</v>
      </c>
      <c r="M108" s="140" t="str">
        <f t="shared" si="306"/>
        <v>Лаборант</v>
      </c>
      <c r="N108" s="9" t="s">
        <v>27</v>
      </c>
      <c r="O108" s="88"/>
      <c r="P108" s="74"/>
      <c r="Q108" s="77"/>
      <c r="R108" s="80"/>
      <c r="S108" s="466"/>
      <c r="T108" s="10"/>
      <c r="U108" s="133"/>
      <c r="V108" s="568"/>
      <c r="W108" s="109">
        <f t="shared" si="307"/>
        <v>4</v>
      </c>
      <c r="X108" s="145" t="str">
        <f t="shared" si="308"/>
        <v>Лаборант</v>
      </c>
      <c r="Y108" s="68" t="s">
        <v>27</v>
      </c>
      <c r="Z108" s="90">
        <f>0.5/399*AA108</f>
        <v>0.20050125313283207</v>
      </c>
      <c r="AA108" s="91">
        <f t="shared" si="328"/>
        <v>160</v>
      </c>
      <c r="AB108" s="92">
        <v>1</v>
      </c>
      <c r="AC108" s="93">
        <f t="shared" si="309"/>
        <v>1.2531328320802004E-3</v>
      </c>
      <c r="AD108" s="459">
        <f t="shared" si="310"/>
        <v>781200</v>
      </c>
      <c r="AE108" s="10"/>
      <c r="AF108" s="12">
        <f t="shared" si="297"/>
        <v>978.9473684210526</v>
      </c>
      <c r="AG108" s="568"/>
      <c r="AH108" s="109">
        <f t="shared" si="311"/>
        <v>4</v>
      </c>
      <c r="AI108" s="159" t="str">
        <f t="shared" si="312"/>
        <v>Лаборант</v>
      </c>
      <c r="AJ108" s="9" t="s">
        <v>27</v>
      </c>
      <c r="AK108" s="90">
        <f>0.5/399*AL108</f>
        <v>0.23558897243107768</v>
      </c>
      <c r="AL108" s="91">
        <f t="shared" si="329"/>
        <v>188</v>
      </c>
      <c r="AM108" s="92">
        <v>1</v>
      </c>
      <c r="AN108" s="93">
        <f t="shared" si="313"/>
        <v>1.2531328320802004E-3</v>
      </c>
      <c r="AO108" s="459">
        <f t="shared" si="314"/>
        <v>781200</v>
      </c>
      <c r="AP108" s="10"/>
      <c r="AQ108" s="154">
        <f t="shared" si="298"/>
        <v>978.9473684210526</v>
      </c>
      <c r="AR108" s="568"/>
      <c r="AS108" s="164">
        <f t="shared" si="315"/>
        <v>4</v>
      </c>
      <c r="AT108" s="187" t="str">
        <f t="shared" si="316"/>
        <v>Лаборант</v>
      </c>
      <c r="AU108" s="9" t="s">
        <v>27</v>
      </c>
      <c r="AV108" s="90">
        <f>0.5/399*AW108</f>
        <v>6.3909774436090222E-2</v>
      </c>
      <c r="AW108" s="91">
        <f t="shared" si="330"/>
        <v>51</v>
      </c>
      <c r="AX108" s="92">
        <v>1</v>
      </c>
      <c r="AY108" s="93">
        <f t="shared" si="317"/>
        <v>1.2531328320802004E-3</v>
      </c>
      <c r="AZ108" s="459">
        <f t="shared" si="318"/>
        <v>781200</v>
      </c>
      <c r="BA108" s="165"/>
      <c r="BB108" s="181">
        <f t="shared" si="299"/>
        <v>978.9473684210526</v>
      </c>
      <c r="BC108" s="568"/>
      <c r="BD108" s="109">
        <f t="shared" si="319"/>
        <v>4</v>
      </c>
      <c r="BE108" s="159" t="str">
        <f t="shared" si="320"/>
        <v>Лаборант</v>
      </c>
      <c r="BF108" s="9" t="str">
        <f t="shared" si="321"/>
        <v>фонд оплаты труда</v>
      </c>
      <c r="BG108" s="94"/>
      <c r="BH108" s="91">
        <f t="shared" ref="BH108:BH109" si="331">BI15</f>
        <v>33</v>
      </c>
      <c r="BI108" s="92">
        <v>1</v>
      </c>
      <c r="BJ108" s="93">
        <f t="shared" si="322"/>
        <v>0</v>
      </c>
      <c r="BK108" s="459">
        <f t="shared" si="323"/>
        <v>781200</v>
      </c>
      <c r="BL108" s="10"/>
      <c r="BM108" s="154">
        <f t="shared" si="324"/>
        <v>0</v>
      </c>
      <c r="BN108" s="568"/>
      <c r="BO108" s="109">
        <v>4</v>
      </c>
      <c r="BP108" s="202" t="s">
        <v>130</v>
      </c>
      <c r="BQ108" s="9" t="s">
        <v>27</v>
      </c>
      <c r="BR108" s="94"/>
      <c r="BS108" s="195">
        <f>BS107</f>
        <v>4</v>
      </c>
      <c r="BT108" s="92">
        <v>1</v>
      </c>
      <c r="BU108" s="93">
        <f t="shared" si="325"/>
        <v>0</v>
      </c>
      <c r="BV108" s="459">
        <f>(25000)/0.5*1.302*12</f>
        <v>781200</v>
      </c>
      <c r="BW108" s="10"/>
      <c r="BX108" s="150">
        <f t="shared" si="326"/>
        <v>0</v>
      </c>
      <c r="BY108" s="568"/>
      <c r="BZ108" s="56">
        <f>BR108+BG108+AV108+AK108+Z108+O108+D108</f>
        <v>0.5</v>
      </c>
      <c r="CA108" s="318">
        <f>BX108*BS108+BM108*BH108+BB108*AW108+AQ108*AL108+AF108*AA108+U108*P108+J108*E108</f>
        <v>390600</v>
      </c>
      <c r="CB108" s="39">
        <f>CC107-CB107</f>
        <v>1.2386590242385864E-7</v>
      </c>
      <c r="CC108" s="276"/>
      <c r="CD108" s="26">
        <v>0.5</v>
      </c>
      <c r="CE108" s="26"/>
      <c r="CF108" s="26"/>
      <c r="CG108" s="26"/>
      <c r="CH108" s="26"/>
      <c r="CI108" s="26"/>
    </row>
    <row r="109" spans="1:87" ht="27" customHeight="1">
      <c r="A109" s="109">
        <f t="shared" si="300"/>
        <v>5</v>
      </c>
      <c r="B109" s="126" t="str">
        <f t="shared" si="301"/>
        <v>Заведующий библиотекой</v>
      </c>
      <c r="C109" s="9" t="s">
        <v>27</v>
      </c>
      <c r="D109" s="90"/>
      <c r="E109" s="91">
        <f t="shared" si="327"/>
        <v>50</v>
      </c>
      <c r="F109" s="92">
        <v>1</v>
      </c>
      <c r="G109" s="93">
        <f t="shared" si="302"/>
        <v>0</v>
      </c>
      <c r="H109" s="459">
        <f t="shared" si="303"/>
        <v>708112.58999987529</v>
      </c>
      <c r="I109" s="72"/>
      <c r="J109" s="120">
        <f t="shared" si="304"/>
        <v>0</v>
      </c>
      <c r="K109" s="568"/>
      <c r="L109" s="109">
        <f t="shared" si="305"/>
        <v>5</v>
      </c>
      <c r="M109" s="140" t="str">
        <f t="shared" si="306"/>
        <v>Заведующий библиотекой</v>
      </c>
      <c r="N109" s="9" t="s">
        <v>27</v>
      </c>
      <c r="O109" s="88"/>
      <c r="P109" s="74"/>
      <c r="Q109" s="77"/>
      <c r="R109" s="80"/>
      <c r="S109" s="466"/>
      <c r="T109" s="10"/>
      <c r="U109" s="133"/>
      <c r="V109" s="568"/>
      <c r="W109" s="109">
        <f t="shared" si="307"/>
        <v>5</v>
      </c>
      <c r="X109" s="145" t="str">
        <f t="shared" si="308"/>
        <v>Заведующий библиотекой</v>
      </c>
      <c r="Y109" s="68" t="s">
        <v>27</v>
      </c>
      <c r="Z109" s="90">
        <f>1/399*AA109</f>
        <v>0.40100250626566414</v>
      </c>
      <c r="AA109" s="91">
        <f t="shared" si="328"/>
        <v>160</v>
      </c>
      <c r="AB109" s="92">
        <v>1</v>
      </c>
      <c r="AC109" s="93">
        <f t="shared" si="309"/>
        <v>2.5062656641604009E-3</v>
      </c>
      <c r="AD109" s="459">
        <f t="shared" si="310"/>
        <v>708112.58999987529</v>
      </c>
      <c r="AE109" s="10"/>
      <c r="AF109" s="12">
        <f t="shared" si="297"/>
        <v>1774.718270676379</v>
      </c>
      <c r="AG109" s="568"/>
      <c r="AH109" s="109">
        <f t="shared" si="311"/>
        <v>5</v>
      </c>
      <c r="AI109" s="159" t="str">
        <f t="shared" si="312"/>
        <v>Заведующий библиотекой</v>
      </c>
      <c r="AJ109" s="9" t="s">
        <v>27</v>
      </c>
      <c r="AK109" s="90">
        <f>1/399*AL109</f>
        <v>0.47117794486215536</v>
      </c>
      <c r="AL109" s="91">
        <f t="shared" si="329"/>
        <v>188</v>
      </c>
      <c r="AM109" s="92">
        <v>1</v>
      </c>
      <c r="AN109" s="93">
        <f t="shared" si="313"/>
        <v>2.5062656641604009E-3</v>
      </c>
      <c r="AO109" s="459">
        <f t="shared" si="314"/>
        <v>708112.58999987529</v>
      </c>
      <c r="AP109" s="10"/>
      <c r="AQ109" s="154">
        <f t="shared" si="298"/>
        <v>1774.718270676379</v>
      </c>
      <c r="AR109" s="568"/>
      <c r="AS109" s="164">
        <f t="shared" si="315"/>
        <v>5</v>
      </c>
      <c r="AT109" s="187" t="str">
        <f t="shared" si="316"/>
        <v>Заведующий библиотекой</v>
      </c>
      <c r="AU109" s="9" t="s">
        <v>27</v>
      </c>
      <c r="AV109" s="90">
        <f>1/399*AW109</f>
        <v>0.12781954887218044</v>
      </c>
      <c r="AW109" s="91">
        <f t="shared" si="330"/>
        <v>51</v>
      </c>
      <c r="AX109" s="92">
        <v>1</v>
      </c>
      <c r="AY109" s="93">
        <f t="shared" si="317"/>
        <v>2.5062656641604009E-3</v>
      </c>
      <c r="AZ109" s="459">
        <f t="shared" si="318"/>
        <v>708112.58999987529</v>
      </c>
      <c r="BA109" s="165"/>
      <c r="BB109" s="181">
        <f t="shared" si="299"/>
        <v>1774.718270676379</v>
      </c>
      <c r="BC109" s="568"/>
      <c r="BD109" s="109">
        <f t="shared" si="319"/>
        <v>5</v>
      </c>
      <c r="BE109" s="159" t="str">
        <f t="shared" si="320"/>
        <v>Заведующий библиотекой</v>
      </c>
      <c r="BF109" s="9" t="str">
        <f t="shared" si="321"/>
        <v>фонд оплаты труда</v>
      </c>
      <c r="BG109" s="90"/>
      <c r="BH109" s="91">
        <f t="shared" si="331"/>
        <v>33</v>
      </c>
      <c r="BI109" s="92">
        <v>1</v>
      </c>
      <c r="BJ109" s="93">
        <f t="shared" si="322"/>
        <v>0</v>
      </c>
      <c r="BK109" s="459">
        <f t="shared" si="323"/>
        <v>708112.58999987529</v>
      </c>
      <c r="BL109" s="10"/>
      <c r="BM109" s="154">
        <f t="shared" si="324"/>
        <v>0</v>
      </c>
      <c r="BN109" s="568"/>
      <c r="BO109" s="109">
        <v>5</v>
      </c>
      <c r="BP109" s="202" t="s">
        <v>129</v>
      </c>
      <c r="BQ109" s="9" t="s">
        <v>27</v>
      </c>
      <c r="BR109" s="90"/>
      <c r="BS109" s="195">
        <f t="shared" ref="BS109:BS116" si="332">BS108</f>
        <v>4</v>
      </c>
      <c r="BT109" s="92">
        <v>1</v>
      </c>
      <c r="BU109" s="93">
        <f t="shared" si="325"/>
        <v>0</v>
      </c>
      <c r="BV109" s="459">
        <f>(45322.1063748)*1.302*12</f>
        <v>708112.58999987529</v>
      </c>
      <c r="BW109" s="10"/>
      <c r="BX109" s="150">
        <f t="shared" si="326"/>
        <v>0</v>
      </c>
      <c r="BY109" s="568"/>
      <c r="BZ109" s="56">
        <f>BR109+BG109+AV109+AK109+Z109+O109+D109</f>
        <v>1</v>
      </c>
      <c r="CA109" s="318">
        <f>BX109*BS109+BM109*BH109+BB109*AW109+AQ109*AL109+AF109*AA109+U109*P109+J109*E109</f>
        <v>708112.58999987529</v>
      </c>
      <c r="CB109" s="60"/>
      <c r="CC109" s="276"/>
      <c r="CD109" s="26">
        <v>1</v>
      </c>
      <c r="CE109" s="26"/>
      <c r="CF109" s="26"/>
      <c r="CG109" s="26"/>
      <c r="CH109" s="26"/>
      <c r="CI109" s="26"/>
    </row>
    <row r="110" spans="1:87" ht="33" customHeight="1">
      <c r="A110" s="109">
        <f t="shared" si="300"/>
        <v>6</v>
      </c>
      <c r="B110" s="126" t="str">
        <f t="shared" si="301"/>
        <v>Рабочий по обслуживанию и ремонту зданий</v>
      </c>
      <c r="C110" s="9" t="s">
        <v>27</v>
      </c>
      <c r="D110" s="90">
        <f>2/449*E110</f>
        <v>0.22271714922048996</v>
      </c>
      <c r="E110" s="91">
        <f t="shared" si="327"/>
        <v>50</v>
      </c>
      <c r="F110" s="92">
        <v>1</v>
      </c>
      <c r="G110" s="93">
        <f t="shared" si="302"/>
        <v>4.4543429844097994E-3</v>
      </c>
      <c r="H110" s="459">
        <f t="shared" si="303"/>
        <v>440724.44808</v>
      </c>
      <c r="I110" s="72"/>
      <c r="J110" s="120">
        <f t="shared" si="304"/>
        <v>1963.1378533630289</v>
      </c>
      <c r="K110" s="568"/>
      <c r="L110" s="109">
        <f t="shared" si="305"/>
        <v>6</v>
      </c>
      <c r="M110" s="140" t="str">
        <f t="shared" si="306"/>
        <v>Рабочий по обслуживанию и ремонту зданий</v>
      </c>
      <c r="N110" s="9" t="s">
        <v>27</v>
      </c>
      <c r="O110" s="88"/>
      <c r="P110" s="74"/>
      <c r="Q110" s="77"/>
      <c r="R110" s="80"/>
      <c r="S110" s="466"/>
      <c r="T110" s="10"/>
      <c r="U110" s="133"/>
      <c r="V110" s="568"/>
      <c r="W110" s="109">
        <f t="shared" si="307"/>
        <v>6</v>
      </c>
      <c r="X110" s="145" t="str">
        <f t="shared" si="308"/>
        <v>Рабочий по обслуживанию и ремонту зданий</v>
      </c>
      <c r="Y110" s="68" t="s">
        <v>27</v>
      </c>
      <c r="Z110" s="90">
        <f>2/449*AA110</f>
        <v>0.71269487750556793</v>
      </c>
      <c r="AA110" s="91">
        <f t="shared" si="328"/>
        <v>160</v>
      </c>
      <c r="AB110" s="92">
        <v>1</v>
      </c>
      <c r="AC110" s="93">
        <f t="shared" si="309"/>
        <v>4.4543429844097994E-3</v>
      </c>
      <c r="AD110" s="459">
        <f t="shared" si="310"/>
        <v>440724.44808</v>
      </c>
      <c r="AE110" s="10"/>
      <c r="AF110" s="12">
        <f t="shared" si="297"/>
        <v>1963.1378533630289</v>
      </c>
      <c r="AG110" s="568"/>
      <c r="AH110" s="109">
        <f t="shared" si="311"/>
        <v>6</v>
      </c>
      <c r="AI110" s="159" t="str">
        <f t="shared" si="312"/>
        <v>Рабочий по обслуживанию и ремонту зданий</v>
      </c>
      <c r="AJ110" s="9" t="s">
        <v>27</v>
      </c>
      <c r="AK110" s="90">
        <f>2/449*AL110</f>
        <v>0.83741648106904232</v>
      </c>
      <c r="AL110" s="91">
        <f t="shared" si="329"/>
        <v>188</v>
      </c>
      <c r="AM110" s="92">
        <v>1</v>
      </c>
      <c r="AN110" s="93">
        <f t="shared" si="313"/>
        <v>4.4543429844097994E-3</v>
      </c>
      <c r="AO110" s="459">
        <f t="shared" si="314"/>
        <v>440724.44808</v>
      </c>
      <c r="AP110" s="10"/>
      <c r="AQ110" s="154">
        <f t="shared" si="298"/>
        <v>1963.1378533630289</v>
      </c>
      <c r="AR110" s="568"/>
      <c r="AS110" s="164">
        <f t="shared" si="315"/>
        <v>6</v>
      </c>
      <c r="AT110" s="187" t="str">
        <f t="shared" si="316"/>
        <v>Рабочий по обслуживанию и ремонту зданий</v>
      </c>
      <c r="AU110" s="9" t="s">
        <v>27</v>
      </c>
      <c r="AV110" s="90">
        <f>2/449*AW110</f>
        <v>0.22717149220489977</v>
      </c>
      <c r="AW110" s="91">
        <f t="shared" si="330"/>
        <v>51</v>
      </c>
      <c r="AX110" s="92">
        <v>1</v>
      </c>
      <c r="AY110" s="93">
        <f t="shared" si="317"/>
        <v>4.4543429844097994E-3</v>
      </c>
      <c r="AZ110" s="459">
        <f t="shared" si="318"/>
        <v>440724.44808</v>
      </c>
      <c r="BA110" s="165"/>
      <c r="BB110" s="181">
        <f t="shared" si="299"/>
        <v>1963.1378533630289</v>
      </c>
      <c r="BC110" s="568"/>
      <c r="BD110" s="109">
        <f t="shared" si="319"/>
        <v>6</v>
      </c>
      <c r="BE110" s="159" t="str">
        <f t="shared" si="320"/>
        <v>Рабочий по обслуживанию и ремонту зданий</v>
      </c>
      <c r="BF110" s="9" t="str">
        <f t="shared" si="321"/>
        <v>фонд оплаты труда</v>
      </c>
      <c r="BG110" s="90"/>
      <c r="BH110" s="91">
        <f>BI17</f>
        <v>33</v>
      </c>
      <c r="BI110" s="92">
        <v>1</v>
      </c>
      <c r="BJ110" s="93">
        <f t="shared" si="322"/>
        <v>0</v>
      </c>
      <c r="BK110" s="459">
        <f t="shared" si="323"/>
        <v>440724.44808</v>
      </c>
      <c r="BL110" s="10"/>
      <c r="BM110" s="154">
        <f t="shared" si="324"/>
        <v>0</v>
      </c>
      <c r="BN110" s="568"/>
      <c r="BO110" s="109">
        <v>6</v>
      </c>
      <c r="BP110" s="202" t="s">
        <v>46</v>
      </c>
      <c r="BQ110" s="9" t="s">
        <v>27</v>
      </c>
      <c r="BR110" s="90"/>
      <c r="BS110" s="195">
        <f t="shared" si="332"/>
        <v>4</v>
      </c>
      <c r="BT110" s="92">
        <v>1</v>
      </c>
      <c r="BU110" s="93">
        <f t="shared" si="325"/>
        <v>0</v>
      </c>
      <c r="BV110" s="459">
        <f>(56416.34)/2*1.302*12</f>
        <v>440724.44808</v>
      </c>
      <c r="BW110" s="10"/>
      <c r="BX110" s="150">
        <f t="shared" si="326"/>
        <v>0</v>
      </c>
      <c r="BY110" s="568"/>
      <c r="BZ110" s="56">
        <f>BR110+BG110+AV110+AK110+Z110+O110+D110</f>
        <v>2</v>
      </c>
      <c r="CA110" s="315">
        <f>BX110*BS110+BM110*BH110+BB110*AW110+AQ110*AL110+AF110*AA110+U110*P110+J110*E110</f>
        <v>881448.89615999989</v>
      </c>
      <c r="CB110" s="60"/>
      <c r="CC110" s="330"/>
      <c r="CD110" s="26">
        <v>2</v>
      </c>
      <c r="CE110" s="26"/>
      <c r="CF110" s="211"/>
      <c r="CG110" s="26"/>
      <c r="CH110" s="26"/>
      <c r="CI110" s="26"/>
    </row>
    <row r="111" spans="1:87" ht="27" customHeight="1">
      <c r="A111" s="109">
        <f t="shared" si="300"/>
        <v>7</v>
      </c>
      <c r="B111" s="126" t="str">
        <f t="shared" si="301"/>
        <v>Техник-программист</v>
      </c>
      <c r="C111" s="9" t="s">
        <v>27</v>
      </c>
      <c r="D111" s="90">
        <f>1/449*E111</f>
        <v>0.11135857461024498</v>
      </c>
      <c r="E111" s="91">
        <f t="shared" si="327"/>
        <v>50</v>
      </c>
      <c r="F111" s="92">
        <v>1</v>
      </c>
      <c r="G111" s="93">
        <f t="shared" si="302"/>
        <v>2.2271714922048997E-3</v>
      </c>
      <c r="H111" s="459">
        <f t="shared" si="303"/>
        <v>440724.44808</v>
      </c>
      <c r="I111" s="72"/>
      <c r="J111" s="120">
        <f t="shared" si="304"/>
        <v>981.56892668151443</v>
      </c>
      <c r="K111" s="568"/>
      <c r="L111" s="109">
        <f t="shared" si="305"/>
        <v>7</v>
      </c>
      <c r="M111" s="140" t="str">
        <f t="shared" si="306"/>
        <v>Техник-программист</v>
      </c>
      <c r="N111" s="9" t="s">
        <v>27</v>
      </c>
      <c r="O111" s="88"/>
      <c r="P111" s="74"/>
      <c r="Q111" s="77"/>
      <c r="R111" s="80"/>
      <c r="S111" s="466"/>
      <c r="T111" s="10"/>
      <c r="U111" s="133"/>
      <c r="V111" s="568"/>
      <c r="W111" s="109">
        <f t="shared" si="307"/>
        <v>7</v>
      </c>
      <c r="X111" s="145" t="str">
        <f t="shared" si="308"/>
        <v>Техник-программист</v>
      </c>
      <c r="Y111" s="68" t="s">
        <v>27</v>
      </c>
      <c r="Z111" s="90">
        <f>1/449*AA111</f>
        <v>0.35634743875278396</v>
      </c>
      <c r="AA111" s="91">
        <f t="shared" si="328"/>
        <v>160</v>
      </c>
      <c r="AB111" s="92">
        <v>1</v>
      </c>
      <c r="AC111" s="93">
        <f t="shared" si="309"/>
        <v>2.2271714922048997E-3</v>
      </c>
      <c r="AD111" s="459">
        <f t="shared" si="310"/>
        <v>440724.44808</v>
      </c>
      <c r="AE111" s="10"/>
      <c r="AF111" s="12">
        <f t="shared" si="297"/>
        <v>981.56892668151443</v>
      </c>
      <c r="AG111" s="568"/>
      <c r="AH111" s="109">
        <f t="shared" si="311"/>
        <v>7</v>
      </c>
      <c r="AI111" s="159" t="str">
        <f t="shared" si="312"/>
        <v>Техник-программист</v>
      </c>
      <c r="AJ111" s="9" t="s">
        <v>27</v>
      </c>
      <c r="AK111" s="90">
        <f>1/449*AL111</f>
        <v>0.41870824053452116</v>
      </c>
      <c r="AL111" s="91">
        <f t="shared" si="329"/>
        <v>188</v>
      </c>
      <c r="AM111" s="92">
        <v>1</v>
      </c>
      <c r="AN111" s="93">
        <f t="shared" si="313"/>
        <v>2.2271714922048997E-3</v>
      </c>
      <c r="AO111" s="459">
        <f t="shared" si="314"/>
        <v>440724.44808</v>
      </c>
      <c r="AP111" s="10"/>
      <c r="AQ111" s="154">
        <f t="shared" si="298"/>
        <v>981.56892668151443</v>
      </c>
      <c r="AR111" s="568"/>
      <c r="AS111" s="164">
        <f t="shared" si="315"/>
        <v>7</v>
      </c>
      <c r="AT111" s="187" t="str">
        <f t="shared" si="316"/>
        <v>Техник-программист</v>
      </c>
      <c r="AU111" s="9" t="s">
        <v>27</v>
      </c>
      <c r="AV111" s="90">
        <f>1/449*AW111</f>
        <v>0.11358574610244988</v>
      </c>
      <c r="AW111" s="91">
        <f t="shared" si="330"/>
        <v>51</v>
      </c>
      <c r="AX111" s="92">
        <v>1</v>
      </c>
      <c r="AY111" s="93">
        <f t="shared" si="317"/>
        <v>2.2271714922048997E-3</v>
      </c>
      <c r="AZ111" s="459">
        <f t="shared" si="318"/>
        <v>440724.44808</v>
      </c>
      <c r="BA111" s="165"/>
      <c r="BB111" s="181">
        <f t="shared" si="299"/>
        <v>981.56892668151443</v>
      </c>
      <c r="BC111" s="568"/>
      <c r="BD111" s="109">
        <f t="shared" si="319"/>
        <v>7</v>
      </c>
      <c r="BE111" s="159" t="str">
        <f t="shared" si="320"/>
        <v>Техник-программист</v>
      </c>
      <c r="BF111" s="9" t="str">
        <f t="shared" si="321"/>
        <v>фонд оплаты труда</v>
      </c>
      <c r="BG111" s="90"/>
      <c r="BH111" s="91">
        <f>BI18</f>
        <v>33</v>
      </c>
      <c r="BI111" s="92">
        <v>1</v>
      </c>
      <c r="BJ111" s="93">
        <f t="shared" si="322"/>
        <v>0</v>
      </c>
      <c r="BK111" s="459">
        <f t="shared" si="323"/>
        <v>440724.44808</v>
      </c>
      <c r="BL111" s="10"/>
      <c r="BM111" s="154">
        <f t="shared" si="324"/>
        <v>0</v>
      </c>
      <c r="BN111" s="568"/>
      <c r="BO111" s="109">
        <v>7</v>
      </c>
      <c r="BP111" s="202" t="s">
        <v>233</v>
      </c>
      <c r="BQ111" s="9" t="s">
        <v>27</v>
      </c>
      <c r="BR111" s="90"/>
      <c r="BS111" s="195">
        <f t="shared" si="332"/>
        <v>4</v>
      </c>
      <c r="BT111" s="92">
        <v>1</v>
      </c>
      <c r="BU111" s="93">
        <f t="shared" si="325"/>
        <v>0</v>
      </c>
      <c r="BV111" s="459">
        <f>(28208.17)*1.302*12</f>
        <v>440724.44808</v>
      </c>
      <c r="BW111" s="10"/>
      <c r="BX111" s="150">
        <f t="shared" si="326"/>
        <v>0</v>
      </c>
      <c r="BY111" s="568"/>
      <c r="BZ111" s="56">
        <f>BR111+BG111+AV111+AK111+Z111+O111+D111</f>
        <v>1</v>
      </c>
      <c r="CA111" s="315">
        <f>BX111*BS111+BM111*BH111+BB111*AW111+AQ111*AL111+AF111*AA111+U111*P111+J111*E111</f>
        <v>440724.44807999994</v>
      </c>
      <c r="CB111" s="60"/>
      <c r="CC111" s="276"/>
      <c r="CD111" s="26">
        <v>1</v>
      </c>
      <c r="CE111" s="26"/>
      <c r="CF111" s="26"/>
      <c r="CG111" s="26"/>
      <c r="CH111" s="26"/>
      <c r="CI111" s="26"/>
    </row>
    <row r="112" spans="1:87" ht="27" customHeight="1">
      <c r="A112" s="109">
        <f t="shared" si="300"/>
        <v>8</v>
      </c>
      <c r="B112" s="126" t="str">
        <f t="shared" si="301"/>
        <v>Сторож</v>
      </c>
      <c r="C112" s="9" t="s">
        <v>27</v>
      </c>
      <c r="D112" s="90">
        <f>3/449*E112</f>
        <v>0.33407572383073497</v>
      </c>
      <c r="E112" s="91">
        <f t="shared" si="327"/>
        <v>50</v>
      </c>
      <c r="F112" s="92">
        <v>1</v>
      </c>
      <c r="G112" s="93">
        <f t="shared" si="302"/>
        <v>6.6815144766146995E-3</v>
      </c>
      <c r="H112" s="459">
        <f t="shared" si="303"/>
        <v>440724.44808</v>
      </c>
      <c r="I112" s="72"/>
      <c r="J112" s="120">
        <f t="shared" si="304"/>
        <v>2944.7067800445434</v>
      </c>
      <c r="K112" s="568"/>
      <c r="L112" s="109">
        <f t="shared" si="305"/>
        <v>8</v>
      </c>
      <c r="M112" s="140" t="str">
        <f t="shared" si="306"/>
        <v>Сторож</v>
      </c>
      <c r="N112" s="9" t="s">
        <v>27</v>
      </c>
      <c r="O112" s="88"/>
      <c r="P112" s="74"/>
      <c r="Q112" s="77"/>
      <c r="R112" s="80"/>
      <c r="S112" s="466"/>
      <c r="T112" s="10"/>
      <c r="U112" s="133"/>
      <c r="V112" s="568"/>
      <c r="W112" s="109">
        <f t="shared" si="307"/>
        <v>8</v>
      </c>
      <c r="X112" s="145" t="str">
        <f t="shared" si="308"/>
        <v>Сторож</v>
      </c>
      <c r="Y112" s="68" t="s">
        <v>27</v>
      </c>
      <c r="Z112" s="90">
        <f>3/449*AA112</f>
        <v>1.069042316258352</v>
      </c>
      <c r="AA112" s="91">
        <f t="shared" si="328"/>
        <v>160</v>
      </c>
      <c r="AB112" s="92">
        <v>1</v>
      </c>
      <c r="AC112" s="93">
        <f t="shared" si="309"/>
        <v>6.6815144766147003E-3</v>
      </c>
      <c r="AD112" s="459">
        <f t="shared" si="310"/>
        <v>440724.44808</v>
      </c>
      <c r="AE112" s="10"/>
      <c r="AF112" s="12">
        <f t="shared" si="297"/>
        <v>2944.7067800445438</v>
      </c>
      <c r="AG112" s="568"/>
      <c r="AH112" s="109">
        <f t="shared" si="311"/>
        <v>8</v>
      </c>
      <c r="AI112" s="159" t="str">
        <f t="shared" si="312"/>
        <v>Сторож</v>
      </c>
      <c r="AJ112" s="9" t="s">
        <v>27</v>
      </c>
      <c r="AK112" s="90">
        <f>3/449*AL112</f>
        <v>1.2561247216035636</v>
      </c>
      <c r="AL112" s="91">
        <f t="shared" si="329"/>
        <v>188</v>
      </c>
      <c r="AM112" s="92">
        <v>1</v>
      </c>
      <c r="AN112" s="93">
        <f t="shared" si="313"/>
        <v>6.6815144766147003E-3</v>
      </c>
      <c r="AO112" s="459">
        <f t="shared" si="314"/>
        <v>440724.44808</v>
      </c>
      <c r="AP112" s="10"/>
      <c r="AQ112" s="154">
        <f t="shared" si="298"/>
        <v>2944.7067800445438</v>
      </c>
      <c r="AR112" s="568"/>
      <c r="AS112" s="164">
        <f t="shared" si="315"/>
        <v>8</v>
      </c>
      <c r="AT112" s="187" t="str">
        <f t="shared" si="316"/>
        <v>Сторож</v>
      </c>
      <c r="AU112" s="9" t="s">
        <v>27</v>
      </c>
      <c r="AV112" s="90">
        <f>3/449*AW112</f>
        <v>0.34075723830734966</v>
      </c>
      <c r="AW112" s="91">
        <f t="shared" si="330"/>
        <v>51</v>
      </c>
      <c r="AX112" s="92">
        <v>1</v>
      </c>
      <c r="AY112" s="93">
        <f t="shared" si="317"/>
        <v>6.6815144766146995E-3</v>
      </c>
      <c r="AZ112" s="459">
        <f t="shared" si="318"/>
        <v>440724.44808</v>
      </c>
      <c r="BA112" s="165"/>
      <c r="BB112" s="181">
        <f t="shared" si="299"/>
        <v>2944.7067800445434</v>
      </c>
      <c r="BC112" s="568"/>
      <c r="BD112" s="109">
        <f t="shared" si="319"/>
        <v>8</v>
      </c>
      <c r="BE112" s="159" t="str">
        <f t="shared" si="320"/>
        <v>Сторож</v>
      </c>
      <c r="BF112" s="9" t="str">
        <f t="shared" si="321"/>
        <v>фонд оплаты труда</v>
      </c>
      <c r="BG112" s="90"/>
      <c r="BH112" s="91">
        <f>BI19</f>
        <v>33</v>
      </c>
      <c r="BI112" s="92">
        <v>1</v>
      </c>
      <c r="BJ112" s="93">
        <f t="shared" si="322"/>
        <v>0</v>
      </c>
      <c r="BK112" s="459">
        <f t="shared" si="323"/>
        <v>440724.44808</v>
      </c>
      <c r="BL112" s="10"/>
      <c r="BM112" s="154">
        <f t="shared" si="324"/>
        <v>0</v>
      </c>
      <c r="BN112" s="568"/>
      <c r="BO112" s="111">
        <v>8</v>
      </c>
      <c r="BP112" s="203" t="s">
        <v>131</v>
      </c>
      <c r="BQ112" s="9" t="s">
        <v>27</v>
      </c>
      <c r="BR112" s="90"/>
      <c r="BS112" s="195">
        <f t="shared" si="332"/>
        <v>4</v>
      </c>
      <c r="BT112" s="92">
        <v>1</v>
      </c>
      <c r="BU112" s="93">
        <f t="shared" si="325"/>
        <v>0</v>
      </c>
      <c r="BV112" s="459">
        <f>(84624.51)/3*1.302*12</f>
        <v>440724.44808</v>
      </c>
      <c r="BW112" s="10"/>
      <c r="BX112" s="150">
        <f t="shared" si="326"/>
        <v>0</v>
      </c>
      <c r="BY112" s="568"/>
      <c r="BZ112" s="56">
        <f>BR112+BG112+AV112+AK112+Z112+O112+D112</f>
        <v>3</v>
      </c>
      <c r="CA112" s="315">
        <f>BX112*BS112+BM112*BH112+BB112*AW112+AQ112*AL112+AF112*AA112+U112*P112+J112*E112</f>
        <v>1322173.3442400002</v>
      </c>
      <c r="CB112" s="60"/>
      <c r="CC112" s="276"/>
      <c r="CD112" s="26">
        <v>3</v>
      </c>
      <c r="CE112" s="26"/>
      <c r="CF112" s="26"/>
      <c r="CG112" s="26"/>
      <c r="CH112" s="26"/>
      <c r="CI112" s="26"/>
    </row>
    <row r="113" spans="1:87" ht="27" customHeight="1">
      <c r="A113" s="109">
        <f t="shared" si="300"/>
        <v>9</v>
      </c>
      <c r="B113" s="126" t="str">
        <f t="shared" si="301"/>
        <v>Дворник</v>
      </c>
      <c r="C113" s="9" t="s">
        <v>27</v>
      </c>
      <c r="D113" s="90">
        <f>2/449*E113</f>
        <v>0.22271714922048996</v>
      </c>
      <c r="E113" s="91">
        <f t="shared" si="327"/>
        <v>50</v>
      </c>
      <c r="F113" s="92">
        <v>1</v>
      </c>
      <c r="G113" s="93">
        <f t="shared" si="302"/>
        <v>4.4543429844097994E-3</v>
      </c>
      <c r="H113" s="459">
        <f t="shared" si="303"/>
        <v>440724.44808</v>
      </c>
      <c r="I113" s="72"/>
      <c r="J113" s="120">
        <f t="shared" si="304"/>
        <v>1963.1378533630289</v>
      </c>
      <c r="K113" s="568"/>
      <c r="L113" s="109">
        <f t="shared" si="305"/>
        <v>9</v>
      </c>
      <c r="M113" s="140" t="str">
        <f t="shared" si="306"/>
        <v>Дворник</v>
      </c>
      <c r="N113" s="9" t="s">
        <v>27</v>
      </c>
      <c r="O113" s="88"/>
      <c r="P113" s="74"/>
      <c r="Q113" s="77"/>
      <c r="R113" s="80"/>
      <c r="S113" s="466"/>
      <c r="T113" s="10"/>
      <c r="U113" s="133"/>
      <c r="V113" s="568"/>
      <c r="W113" s="109">
        <f t="shared" si="307"/>
        <v>9</v>
      </c>
      <c r="X113" s="145" t="str">
        <f t="shared" si="308"/>
        <v>Дворник</v>
      </c>
      <c r="Y113" s="68" t="s">
        <v>27</v>
      </c>
      <c r="Z113" s="90">
        <f>2/449*AA113</f>
        <v>0.71269487750556793</v>
      </c>
      <c r="AA113" s="91">
        <f t="shared" si="328"/>
        <v>160</v>
      </c>
      <c r="AB113" s="92">
        <v>1</v>
      </c>
      <c r="AC113" s="93">
        <f t="shared" si="309"/>
        <v>4.4543429844097994E-3</v>
      </c>
      <c r="AD113" s="459">
        <f t="shared" si="310"/>
        <v>440724.44808</v>
      </c>
      <c r="AE113" s="10"/>
      <c r="AF113" s="12">
        <f t="shared" si="297"/>
        <v>1963.1378533630289</v>
      </c>
      <c r="AG113" s="568"/>
      <c r="AH113" s="109">
        <f t="shared" si="311"/>
        <v>9</v>
      </c>
      <c r="AI113" s="159" t="str">
        <f t="shared" si="312"/>
        <v>Дворник</v>
      </c>
      <c r="AJ113" s="9" t="s">
        <v>27</v>
      </c>
      <c r="AK113" s="90">
        <f>2/449*AL113</f>
        <v>0.83741648106904232</v>
      </c>
      <c r="AL113" s="91">
        <f t="shared" si="329"/>
        <v>188</v>
      </c>
      <c r="AM113" s="92">
        <v>1</v>
      </c>
      <c r="AN113" s="93">
        <f t="shared" si="313"/>
        <v>4.4543429844097994E-3</v>
      </c>
      <c r="AO113" s="459">
        <f t="shared" si="314"/>
        <v>440724.44808</v>
      </c>
      <c r="AP113" s="10"/>
      <c r="AQ113" s="154">
        <f t="shared" si="298"/>
        <v>1963.1378533630289</v>
      </c>
      <c r="AR113" s="568"/>
      <c r="AS113" s="164">
        <f t="shared" si="315"/>
        <v>9</v>
      </c>
      <c r="AT113" s="187" t="str">
        <f t="shared" si="316"/>
        <v>Дворник</v>
      </c>
      <c r="AU113" s="9" t="s">
        <v>27</v>
      </c>
      <c r="AV113" s="90">
        <f>2/449*AW113</f>
        <v>0.22717149220489977</v>
      </c>
      <c r="AW113" s="91">
        <f t="shared" si="330"/>
        <v>51</v>
      </c>
      <c r="AX113" s="92">
        <v>1</v>
      </c>
      <c r="AY113" s="93">
        <f t="shared" si="317"/>
        <v>4.4543429844097994E-3</v>
      </c>
      <c r="AZ113" s="459">
        <f t="shared" si="318"/>
        <v>440724.44808</v>
      </c>
      <c r="BA113" s="165"/>
      <c r="BB113" s="181">
        <f t="shared" si="299"/>
        <v>1963.1378533630289</v>
      </c>
      <c r="BC113" s="568"/>
      <c r="BD113" s="109">
        <f t="shared" si="319"/>
        <v>9</v>
      </c>
      <c r="BE113" s="159" t="str">
        <f t="shared" si="320"/>
        <v>Дворник</v>
      </c>
      <c r="BF113" s="9" t="str">
        <f t="shared" si="321"/>
        <v>фонд оплаты труда</v>
      </c>
      <c r="BG113" s="90"/>
      <c r="BH113" s="91">
        <f>BI12</f>
        <v>33</v>
      </c>
      <c r="BI113" s="92">
        <v>1</v>
      </c>
      <c r="BJ113" s="93">
        <f t="shared" si="322"/>
        <v>0</v>
      </c>
      <c r="BK113" s="459">
        <f t="shared" si="323"/>
        <v>440724.44808</v>
      </c>
      <c r="BL113" s="10"/>
      <c r="BM113" s="154">
        <f t="shared" si="324"/>
        <v>0</v>
      </c>
      <c r="BN113" s="568"/>
      <c r="BO113" s="111">
        <v>9</v>
      </c>
      <c r="BP113" s="247" t="s">
        <v>94</v>
      </c>
      <c r="BQ113" s="9" t="s">
        <v>27</v>
      </c>
      <c r="BR113" s="90"/>
      <c r="BS113" s="195">
        <f t="shared" si="332"/>
        <v>4</v>
      </c>
      <c r="BT113" s="92">
        <v>1</v>
      </c>
      <c r="BU113" s="93">
        <f t="shared" si="325"/>
        <v>0</v>
      </c>
      <c r="BV113" s="459">
        <f t="shared" ref="BV113:BV114" si="333">(56416.34)/2*1.302*12</f>
        <v>440724.44808</v>
      </c>
      <c r="BW113" s="10"/>
      <c r="BX113" s="150">
        <f t="shared" si="326"/>
        <v>0</v>
      </c>
      <c r="BY113" s="568"/>
      <c r="BZ113" s="56">
        <f>BR113+BG113+AV113+AK113+Z113+O113+D113</f>
        <v>2</v>
      </c>
      <c r="CA113" s="315">
        <f>BX113*BS113+BM113*BH113+BB113*AW113+AQ113*AL113+AF113*AA113+U113*P113+J113*E113</f>
        <v>881448.89615999989</v>
      </c>
      <c r="CB113" s="60"/>
      <c r="CC113" s="276"/>
      <c r="CD113" s="26">
        <v>2</v>
      </c>
      <c r="CE113" s="26"/>
      <c r="CF113" s="26"/>
      <c r="CG113" s="26"/>
      <c r="CH113" s="26"/>
      <c r="CI113" s="26"/>
    </row>
    <row r="114" spans="1:87" ht="27" customHeight="1">
      <c r="A114" s="109">
        <f t="shared" si="300"/>
        <v>10</v>
      </c>
      <c r="B114" s="126" t="str">
        <f t="shared" si="301"/>
        <v>Вахтер</v>
      </c>
      <c r="C114" s="9" t="s">
        <v>27</v>
      </c>
      <c r="D114" s="90">
        <f>2/449*E114</f>
        <v>0.22271714922048996</v>
      </c>
      <c r="E114" s="91">
        <f t="shared" si="327"/>
        <v>50</v>
      </c>
      <c r="F114" s="92">
        <v>1</v>
      </c>
      <c r="G114" s="93">
        <f t="shared" ref="G114:G116" si="334">D114*F114/E114</f>
        <v>4.4543429844097994E-3</v>
      </c>
      <c r="H114" s="459">
        <f t="shared" ref="H114:H116" si="335">AD114</f>
        <v>440724.44808</v>
      </c>
      <c r="I114" s="96"/>
      <c r="J114" s="120">
        <f t="shared" si="304"/>
        <v>1963.1378533630289</v>
      </c>
      <c r="K114" s="568"/>
      <c r="L114" s="109">
        <f t="shared" si="305"/>
        <v>10</v>
      </c>
      <c r="M114" s="140" t="str">
        <f t="shared" si="306"/>
        <v>Вахтер</v>
      </c>
      <c r="N114" s="9" t="s">
        <v>27</v>
      </c>
      <c r="O114" s="128"/>
      <c r="P114" s="50"/>
      <c r="Q114" s="51"/>
      <c r="R114" s="89"/>
      <c r="S114" s="467"/>
      <c r="T114" s="28"/>
      <c r="U114" s="137"/>
      <c r="V114" s="568"/>
      <c r="W114" s="109">
        <f t="shared" si="307"/>
        <v>10</v>
      </c>
      <c r="X114" s="145" t="str">
        <f t="shared" si="308"/>
        <v>Вахтер</v>
      </c>
      <c r="Y114" s="68" t="s">
        <v>27</v>
      </c>
      <c r="Z114" s="90">
        <f>2/449*AA114</f>
        <v>0.71269487750556793</v>
      </c>
      <c r="AA114" s="91">
        <f t="shared" si="328"/>
        <v>160</v>
      </c>
      <c r="AB114" s="92">
        <v>1</v>
      </c>
      <c r="AC114" s="93">
        <f t="shared" ref="AC114:AC116" si="336">Z114*AB114/AA114</f>
        <v>4.4543429844097994E-3</v>
      </c>
      <c r="AD114" s="459">
        <f t="shared" ref="AD114:AD116" si="337">AO114</f>
        <v>440724.44808</v>
      </c>
      <c r="AE114" s="28"/>
      <c r="AF114" s="12">
        <f t="shared" si="297"/>
        <v>1963.1378533630289</v>
      </c>
      <c r="AG114" s="568"/>
      <c r="AH114" s="109">
        <f t="shared" si="311"/>
        <v>10</v>
      </c>
      <c r="AI114" s="159" t="str">
        <f t="shared" si="312"/>
        <v>Вахтер</v>
      </c>
      <c r="AJ114" s="9" t="s">
        <v>27</v>
      </c>
      <c r="AK114" s="90">
        <f>2/449*AL114</f>
        <v>0.83741648106904232</v>
      </c>
      <c r="AL114" s="91">
        <f t="shared" si="329"/>
        <v>188</v>
      </c>
      <c r="AM114" s="92">
        <v>1</v>
      </c>
      <c r="AN114" s="93">
        <f t="shared" ref="AN114:AN116" si="338">AK114*AM114/AL114</f>
        <v>4.4543429844097994E-3</v>
      </c>
      <c r="AO114" s="459">
        <f t="shared" ref="AO114:AO116" si="339">AZ114</f>
        <v>440724.44808</v>
      </c>
      <c r="AP114" s="28"/>
      <c r="AQ114" s="154">
        <f t="shared" si="298"/>
        <v>1963.1378533630289</v>
      </c>
      <c r="AR114" s="568"/>
      <c r="AS114" s="164">
        <f t="shared" si="315"/>
        <v>10</v>
      </c>
      <c r="AT114" s="187" t="str">
        <f t="shared" si="316"/>
        <v>Вахтер</v>
      </c>
      <c r="AU114" s="9" t="s">
        <v>27</v>
      </c>
      <c r="AV114" s="90">
        <f>2/449*AW114</f>
        <v>0.22717149220489977</v>
      </c>
      <c r="AW114" s="91">
        <f t="shared" si="330"/>
        <v>51</v>
      </c>
      <c r="AX114" s="92">
        <v>1</v>
      </c>
      <c r="AY114" s="93">
        <f t="shared" ref="AY114:AY116" si="340">AV114*AX114/AW114</f>
        <v>4.4543429844097994E-3</v>
      </c>
      <c r="AZ114" s="459">
        <f t="shared" ref="AZ114:AZ116" si="341">BK114</f>
        <v>440724.44808</v>
      </c>
      <c r="BA114" s="223"/>
      <c r="BB114" s="181">
        <f t="shared" ref="BB114:BB116" si="342">AY114*AZ114</f>
        <v>1963.1378533630289</v>
      </c>
      <c r="BC114" s="568"/>
      <c r="BD114" s="109">
        <f t="shared" si="319"/>
        <v>10</v>
      </c>
      <c r="BE114" s="159" t="str">
        <f t="shared" si="320"/>
        <v>Вахтер</v>
      </c>
      <c r="BF114" s="9" t="str">
        <f t="shared" si="321"/>
        <v>фонд оплаты труда</v>
      </c>
      <c r="BG114" s="95"/>
      <c r="BH114" s="91">
        <f t="shared" ref="BH114:BH116" si="343">BI13</f>
        <v>33</v>
      </c>
      <c r="BI114" s="92">
        <v>1</v>
      </c>
      <c r="BJ114" s="93">
        <f t="shared" ref="BJ114:BJ116" si="344">BG114*BI114/BH114</f>
        <v>0</v>
      </c>
      <c r="BK114" s="459">
        <f t="shared" si="323"/>
        <v>440724.44808</v>
      </c>
      <c r="BL114" s="10"/>
      <c r="BM114" s="154">
        <f t="shared" ref="BM114:BM116" si="345">BJ114*BK114</f>
        <v>0</v>
      </c>
      <c r="BN114" s="568"/>
      <c r="BO114" s="111">
        <v>10</v>
      </c>
      <c r="BP114" s="247" t="s">
        <v>174</v>
      </c>
      <c r="BQ114" s="41" t="s">
        <v>27</v>
      </c>
      <c r="BR114" s="90"/>
      <c r="BS114" s="195">
        <f t="shared" si="332"/>
        <v>4</v>
      </c>
      <c r="BT114" s="92">
        <v>1</v>
      </c>
      <c r="BU114" s="93">
        <f t="shared" si="325"/>
        <v>0</v>
      </c>
      <c r="BV114" s="459">
        <f t="shared" si="333"/>
        <v>440724.44808</v>
      </c>
      <c r="BW114" s="28"/>
      <c r="BX114" s="150">
        <f t="shared" si="326"/>
        <v>0</v>
      </c>
      <c r="BY114" s="568"/>
      <c r="BZ114" s="56">
        <f>BR114+BG114+AV114+AK114+Z114+O114+D114</f>
        <v>2</v>
      </c>
      <c r="CA114" s="315">
        <f>BX114*BS114+BM114*BH114+BB114*AW114+AQ114*AL114+AF114*AA114+U114*P114+J114*E114</f>
        <v>881448.89615999989</v>
      </c>
      <c r="CB114" s="55"/>
      <c r="CC114" s="276"/>
      <c r="CD114" s="26">
        <v>2</v>
      </c>
      <c r="CE114" s="26"/>
      <c r="CF114" s="26"/>
      <c r="CG114" s="26"/>
      <c r="CH114" s="26"/>
      <c r="CI114" s="26"/>
    </row>
    <row r="115" spans="1:87" ht="27" customHeight="1">
      <c r="A115" s="109">
        <f t="shared" si="300"/>
        <v>11</v>
      </c>
      <c r="B115" s="126" t="str">
        <f t="shared" si="301"/>
        <v>Уборщик</v>
      </c>
      <c r="C115" s="9" t="s">
        <v>27</v>
      </c>
      <c r="D115" s="171">
        <f>11/449*E115</f>
        <v>1.2249443207126949</v>
      </c>
      <c r="E115" s="91">
        <f t="shared" si="327"/>
        <v>50</v>
      </c>
      <c r="F115" s="92">
        <v>1</v>
      </c>
      <c r="G115" s="93">
        <f t="shared" si="334"/>
        <v>2.4498886414253896E-2</v>
      </c>
      <c r="H115" s="459">
        <f t="shared" si="335"/>
        <v>440724.44808</v>
      </c>
      <c r="I115" s="72"/>
      <c r="J115" s="120">
        <f t="shared" si="304"/>
        <v>10797.258193496658</v>
      </c>
      <c r="K115" s="568"/>
      <c r="L115" s="109">
        <f t="shared" si="305"/>
        <v>11</v>
      </c>
      <c r="M115" s="140" t="str">
        <f t="shared" si="306"/>
        <v>Уборщик</v>
      </c>
      <c r="N115" s="9" t="s">
        <v>27</v>
      </c>
      <c r="O115" s="88"/>
      <c r="P115" s="74"/>
      <c r="Q115" s="77"/>
      <c r="R115" s="80"/>
      <c r="S115" s="466"/>
      <c r="T115" s="10"/>
      <c r="U115" s="133"/>
      <c r="V115" s="568"/>
      <c r="W115" s="109">
        <f t="shared" si="307"/>
        <v>11</v>
      </c>
      <c r="X115" s="145" t="str">
        <f t="shared" si="308"/>
        <v>Уборщик</v>
      </c>
      <c r="Y115" s="68" t="s">
        <v>27</v>
      </c>
      <c r="Z115" s="171">
        <f>11/449*AA115</f>
        <v>3.9198218262806233</v>
      </c>
      <c r="AA115" s="91">
        <f t="shared" si="328"/>
        <v>160</v>
      </c>
      <c r="AB115" s="92">
        <v>1</v>
      </c>
      <c r="AC115" s="93">
        <f t="shared" si="336"/>
        <v>2.4498886414253896E-2</v>
      </c>
      <c r="AD115" s="459">
        <f t="shared" si="337"/>
        <v>440724.44808</v>
      </c>
      <c r="AE115" s="10"/>
      <c r="AF115" s="12">
        <f t="shared" si="297"/>
        <v>10797.258193496658</v>
      </c>
      <c r="AG115" s="568"/>
      <c r="AH115" s="109">
        <f t="shared" si="311"/>
        <v>11</v>
      </c>
      <c r="AI115" s="159" t="str">
        <f t="shared" si="312"/>
        <v>Уборщик</v>
      </c>
      <c r="AJ115" s="9" t="s">
        <v>27</v>
      </c>
      <c r="AK115" s="171">
        <f>11/449*AL115</f>
        <v>4.6057906458797326</v>
      </c>
      <c r="AL115" s="91">
        <f t="shared" si="329"/>
        <v>188</v>
      </c>
      <c r="AM115" s="92">
        <v>1</v>
      </c>
      <c r="AN115" s="93">
        <f t="shared" si="338"/>
        <v>2.4498886414253896E-2</v>
      </c>
      <c r="AO115" s="459">
        <f t="shared" si="339"/>
        <v>440724.44808</v>
      </c>
      <c r="AP115" s="10"/>
      <c r="AQ115" s="154">
        <f t="shared" si="298"/>
        <v>10797.258193496658</v>
      </c>
      <c r="AR115" s="568"/>
      <c r="AS115" s="164">
        <f t="shared" si="315"/>
        <v>11</v>
      </c>
      <c r="AT115" s="187" t="str">
        <f t="shared" si="316"/>
        <v>Уборщик</v>
      </c>
      <c r="AU115" s="9" t="s">
        <v>27</v>
      </c>
      <c r="AV115" s="171">
        <f>11/449*AW115</f>
        <v>1.2494432071269488</v>
      </c>
      <c r="AW115" s="91">
        <f t="shared" si="330"/>
        <v>51</v>
      </c>
      <c r="AX115" s="92">
        <v>1</v>
      </c>
      <c r="AY115" s="93">
        <f t="shared" si="340"/>
        <v>2.4498886414253896E-2</v>
      </c>
      <c r="AZ115" s="459">
        <f t="shared" si="341"/>
        <v>440724.44808</v>
      </c>
      <c r="BA115" s="223"/>
      <c r="BB115" s="181">
        <f t="shared" si="342"/>
        <v>10797.258193496658</v>
      </c>
      <c r="BC115" s="568"/>
      <c r="BD115" s="109">
        <f t="shared" si="319"/>
        <v>11</v>
      </c>
      <c r="BE115" s="159" t="str">
        <f t="shared" si="320"/>
        <v>Уборщик</v>
      </c>
      <c r="BF115" s="9" t="str">
        <f t="shared" si="321"/>
        <v>фонд оплаты труда</v>
      </c>
      <c r="BG115" s="90"/>
      <c r="BH115" s="91">
        <f t="shared" si="343"/>
        <v>33</v>
      </c>
      <c r="BI115" s="92">
        <v>1</v>
      </c>
      <c r="BJ115" s="93">
        <f t="shared" si="344"/>
        <v>0</v>
      </c>
      <c r="BK115" s="459">
        <f t="shared" si="323"/>
        <v>440724.44808</v>
      </c>
      <c r="BL115" s="10"/>
      <c r="BM115" s="154">
        <f t="shared" si="345"/>
        <v>0</v>
      </c>
      <c r="BN115" s="568"/>
      <c r="BO115" s="109">
        <v>11</v>
      </c>
      <c r="BP115" s="204" t="s">
        <v>49</v>
      </c>
      <c r="BQ115" s="9" t="s">
        <v>27</v>
      </c>
      <c r="BR115" s="90"/>
      <c r="BS115" s="195">
        <f t="shared" si="332"/>
        <v>4</v>
      </c>
      <c r="BT115" s="92">
        <v>1</v>
      </c>
      <c r="BU115" s="93">
        <f t="shared" si="325"/>
        <v>0</v>
      </c>
      <c r="BV115" s="459">
        <f>(310289.87)/11*1.302*12</f>
        <v>440724.44808</v>
      </c>
      <c r="BW115" s="10"/>
      <c r="BX115" s="150">
        <f t="shared" si="326"/>
        <v>0</v>
      </c>
      <c r="BY115" s="568"/>
      <c r="BZ115" s="56">
        <f>BR115+BG115+AV115+AK115+Z115+O115+D115</f>
        <v>11</v>
      </c>
      <c r="CA115" s="315">
        <f>BX115*BS115+BM115*BH115+BB115*AW115+AQ115*AL115+AF115*AA115+U115*P115+J115*E115</f>
        <v>4847968.9288799986</v>
      </c>
      <c r="CB115" s="60">
        <f>SUM(CA110:CA116)+CA19</f>
        <v>10192654.140000004</v>
      </c>
      <c r="CC115" s="282">
        <f>BU156</f>
        <v>10192654.140000001</v>
      </c>
      <c r="CD115" s="26">
        <v>11</v>
      </c>
      <c r="CE115" s="211"/>
      <c r="CF115" s="26"/>
      <c r="CG115" s="26"/>
      <c r="CH115" s="26"/>
      <c r="CI115" s="26"/>
    </row>
    <row r="116" spans="1:87" s="58" customFormat="1" ht="27" customHeight="1">
      <c r="A116" s="109">
        <f t="shared" si="300"/>
        <v>0</v>
      </c>
      <c r="B116" s="126">
        <f t="shared" si="301"/>
        <v>0</v>
      </c>
      <c r="C116" s="9" t="s">
        <v>27</v>
      </c>
      <c r="D116" s="171"/>
      <c r="E116" s="91">
        <f t="shared" si="327"/>
        <v>50</v>
      </c>
      <c r="F116" s="92">
        <v>1</v>
      </c>
      <c r="G116" s="93">
        <f t="shared" si="334"/>
        <v>0</v>
      </c>
      <c r="H116" s="459">
        <f t="shared" si="335"/>
        <v>0</v>
      </c>
      <c r="I116" s="191"/>
      <c r="J116" s="120">
        <f t="shared" si="304"/>
        <v>0</v>
      </c>
      <c r="K116" s="568"/>
      <c r="L116" s="109">
        <f t="shared" si="305"/>
        <v>0</v>
      </c>
      <c r="M116" s="140">
        <f t="shared" si="306"/>
        <v>0</v>
      </c>
      <c r="N116" s="9" t="s">
        <v>27</v>
      </c>
      <c r="O116" s="257"/>
      <c r="P116" s="53"/>
      <c r="Q116" s="52"/>
      <c r="R116" s="54"/>
      <c r="S116" s="468"/>
      <c r="T116" s="222"/>
      <c r="U116" s="248"/>
      <c r="V116" s="568"/>
      <c r="W116" s="109">
        <f t="shared" si="307"/>
        <v>0</v>
      </c>
      <c r="X116" s="145">
        <f t="shared" si="308"/>
        <v>0</v>
      </c>
      <c r="Y116" s="68" t="s">
        <v>27</v>
      </c>
      <c r="Z116" s="171"/>
      <c r="AA116" s="91">
        <f t="shared" si="328"/>
        <v>160</v>
      </c>
      <c r="AB116" s="92">
        <v>1</v>
      </c>
      <c r="AC116" s="93">
        <f t="shared" si="336"/>
        <v>0</v>
      </c>
      <c r="AD116" s="459">
        <f t="shared" si="337"/>
        <v>0</v>
      </c>
      <c r="AE116" s="222"/>
      <c r="AF116" s="12">
        <f t="shared" si="297"/>
        <v>0</v>
      </c>
      <c r="AG116" s="568"/>
      <c r="AH116" s="109">
        <f t="shared" si="311"/>
        <v>0</v>
      </c>
      <c r="AI116" s="159">
        <f t="shared" si="312"/>
        <v>0</v>
      </c>
      <c r="AJ116" s="9" t="s">
        <v>27</v>
      </c>
      <c r="AK116" s="171"/>
      <c r="AL116" s="91">
        <f t="shared" si="329"/>
        <v>188</v>
      </c>
      <c r="AM116" s="92">
        <v>1</v>
      </c>
      <c r="AN116" s="93">
        <f t="shared" si="338"/>
        <v>0</v>
      </c>
      <c r="AO116" s="459">
        <f t="shared" si="339"/>
        <v>0</v>
      </c>
      <c r="AP116" s="222"/>
      <c r="AQ116" s="154">
        <f t="shared" si="298"/>
        <v>0</v>
      </c>
      <c r="AR116" s="568"/>
      <c r="AS116" s="164">
        <f t="shared" si="315"/>
        <v>0</v>
      </c>
      <c r="AT116" s="187">
        <f t="shared" si="316"/>
        <v>0</v>
      </c>
      <c r="AU116" s="9" t="s">
        <v>27</v>
      </c>
      <c r="AV116" s="171"/>
      <c r="AW116" s="91">
        <f t="shared" si="330"/>
        <v>51</v>
      </c>
      <c r="AX116" s="92">
        <v>1</v>
      </c>
      <c r="AY116" s="93">
        <f t="shared" si="340"/>
        <v>0</v>
      </c>
      <c r="AZ116" s="459">
        <f t="shared" si="341"/>
        <v>0</v>
      </c>
      <c r="BA116" s="223"/>
      <c r="BB116" s="181">
        <f t="shared" si="342"/>
        <v>0</v>
      </c>
      <c r="BC116" s="568"/>
      <c r="BD116" s="109">
        <f t="shared" si="319"/>
        <v>0</v>
      </c>
      <c r="BE116" s="159">
        <f t="shared" si="320"/>
        <v>0</v>
      </c>
      <c r="BF116" s="9">
        <f t="shared" si="321"/>
        <v>0</v>
      </c>
      <c r="BG116" s="161"/>
      <c r="BH116" s="91">
        <f t="shared" si="343"/>
        <v>33</v>
      </c>
      <c r="BI116" s="92">
        <v>1</v>
      </c>
      <c r="BJ116" s="93">
        <f t="shared" si="344"/>
        <v>0</v>
      </c>
      <c r="BK116" s="459">
        <f t="shared" si="323"/>
        <v>0</v>
      </c>
      <c r="BL116" s="10"/>
      <c r="BM116" s="154">
        <f t="shared" si="345"/>
        <v>0</v>
      </c>
      <c r="BN116" s="607"/>
      <c r="BO116" s="249"/>
      <c r="BP116" s="247"/>
      <c r="BQ116" s="9"/>
      <c r="BR116" s="161"/>
      <c r="BS116" s="195"/>
      <c r="BT116" s="92"/>
      <c r="BU116" s="93"/>
      <c r="BV116" s="459"/>
      <c r="BW116" s="221"/>
      <c r="BX116" s="150"/>
      <c r="BY116" s="568"/>
      <c r="BZ116" s="56">
        <f>BR116+BG116+AV116+AK116+Z116+O116+D116</f>
        <v>0</v>
      </c>
      <c r="CA116" s="315">
        <f>BX116*BS116+BM116*BH116+BB116*AW116+AQ116*AL116+AF116*AA116+U116*P116+J116*E116</f>
        <v>0</v>
      </c>
      <c r="CB116" s="39">
        <f>CC115-CB115</f>
        <v>0</v>
      </c>
      <c r="CC116" s="277"/>
      <c r="CD116" s="26"/>
      <c r="CE116" s="211"/>
      <c r="CF116" s="26"/>
      <c r="CG116" s="26"/>
      <c r="CH116" s="26"/>
      <c r="CI116" s="26"/>
    </row>
    <row r="117" spans="1:87">
      <c r="A117" s="644" t="s">
        <v>24</v>
      </c>
      <c r="B117" s="645"/>
      <c r="C117" s="645"/>
      <c r="D117" s="645"/>
      <c r="E117" s="645"/>
      <c r="F117" s="645"/>
      <c r="G117" s="645"/>
      <c r="H117" s="645"/>
      <c r="I117" s="646"/>
      <c r="J117" s="124">
        <f>SUM(J105:J116)</f>
        <v>30418.132645496993</v>
      </c>
      <c r="K117" s="569"/>
      <c r="L117" s="624" t="s">
        <v>24</v>
      </c>
      <c r="M117" s="625"/>
      <c r="N117" s="625"/>
      <c r="O117" s="625"/>
      <c r="P117" s="625"/>
      <c r="Q117" s="625"/>
      <c r="R117" s="625"/>
      <c r="S117" s="625"/>
      <c r="T117" s="626"/>
      <c r="U117" s="138">
        <f>SUM(U105:U115)</f>
        <v>0</v>
      </c>
      <c r="V117" s="569"/>
      <c r="W117" s="681" t="s">
        <v>24</v>
      </c>
      <c r="X117" s="682"/>
      <c r="Y117" s="682"/>
      <c r="Z117" s="682"/>
      <c r="AA117" s="682"/>
      <c r="AB117" s="682"/>
      <c r="AC117" s="682"/>
      <c r="AD117" s="682"/>
      <c r="AE117" s="683"/>
      <c r="AF117" s="14">
        <f>SUM(AF105:AF116)</f>
        <v>33171.798284594428</v>
      </c>
      <c r="AG117" s="569"/>
      <c r="AH117" s="658" t="s">
        <v>24</v>
      </c>
      <c r="AI117" s="659"/>
      <c r="AJ117" s="659"/>
      <c r="AK117" s="659"/>
      <c r="AL117" s="659"/>
      <c r="AM117" s="659"/>
      <c r="AN117" s="659"/>
      <c r="AO117" s="659"/>
      <c r="AP117" s="660"/>
      <c r="AQ117" s="157">
        <f>SUM(AQ105:AQ116)</f>
        <v>33171.798284594428</v>
      </c>
      <c r="AR117" s="569"/>
      <c r="AS117" s="666" t="s">
        <v>24</v>
      </c>
      <c r="AT117" s="666"/>
      <c r="AU117" s="666"/>
      <c r="AV117" s="666"/>
      <c r="AW117" s="666"/>
      <c r="AX117" s="666"/>
      <c r="AY117" s="666"/>
      <c r="AZ117" s="666"/>
      <c r="BA117" s="666"/>
      <c r="BB117" s="182">
        <f>SUM(BB105:BB116)</f>
        <v>33171.798284594421</v>
      </c>
      <c r="BC117" s="569"/>
      <c r="BD117" s="550" t="s">
        <v>24</v>
      </c>
      <c r="BE117" s="550"/>
      <c r="BF117" s="550"/>
      <c r="BG117" s="550"/>
      <c r="BH117" s="550"/>
      <c r="BI117" s="550"/>
      <c r="BJ117" s="550"/>
      <c r="BK117" s="550"/>
      <c r="BL117" s="550"/>
      <c r="BM117" s="157">
        <f>SUM(BM105:BM116)</f>
        <v>9805.1851851851861</v>
      </c>
      <c r="BN117" s="606"/>
      <c r="BO117" s="550" t="s">
        <v>24</v>
      </c>
      <c r="BP117" s="550"/>
      <c r="BQ117" s="550"/>
      <c r="BR117" s="550"/>
      <c r="BS117" s="550"/>
      <c r="BT117" s="550"/>
      <c r="BU117" s="550"/>
      <c r="BV117" s="550"/>
      <c r="BW117" s="550"/>
      <c r="BX117" s="151">
        <f>SUM(BX105:BX116)</f>
        <v>9805.1851851851861</v>
      </c>
      <c r="BY117" s="569"/>
      <c r="BZ117" s="375">
        <f>BX117*BS105+BM117*BH105+BB117*AW105+AQ117*AL105+AF117*AA105+J117*E105</f>
        <v>15119245.999679878</v>
      </c>
      <c r="CA117" s="316">
        <f>SUM(CA105:CA116)</f>
        <v>15119245.999679873</v>
      </c>
      <c r="CC117" s="331"/>
      <c r="CD117" s="26"/>
      <c r="CE117" s="212"/>
      <c r="CF117" s="213"/>
      <c r="CG117" s="215"/>
      <c r="CH117" s="213"/>
      <c r="CI117" s="26"/>
    </row>
    <row r="118" spans="1:87" ht="15" customHeight="1">
      <c r="A118" s="551" t="s">
        <v>60</v>
      </c>
      <c r="B118" s="553"/>
      <c r="C118" s="553"/>
      <c r="D118" s="553"/>
      <c r="E118" s="553"/>
      <c r="F118" s="553"/>
      <c r="G118" s="553"/>
      <c r="H118" s="553"/>
      <c r="I118" s="553"/>
      <c r="J118" s="553"/>
      <c r="K118" s="554"/>
      <c r="L118" s="551" t="s">
        <v>60</v>
      </c>
      <c r="M118" s="553"/>
      <c r="N118" s="553"/>
      <c r="O118" s="553"/>
      <c r="P118" s="553"/>
      <c r="Q118" s="553"/>
      <c r="R118" s="553"/>
      <c r="S118" s="553"/>
      <c r="T118" s="553"/>
      <c r="U118" s="553"/>
      <c r="V118" s="554"/>
      <c r="W118" s="551" t="s">
        <v>60</v>
      </c>
      <c r="X118" s="553"/>
      <c r="Y118" s="553"/>
      <c r="Z118" s="553"/>
      <c r="AA118" s="553"/>
      <c r="AB118" s="553"/>
      <c r="AC118" s="553"/>
      <c r="AD118" s="553"/>
      <c r="AE118" s="553"/>
      <c r="AF118" s="553"/>
      <c r="AG118" s="554"/>
      <c r="AH118" s="551" t="s">
        <v>60</v>
      </c>
      <c r="AI118" s="553"/>
      <c r="AJ118" s="553"/>
      <c r="AK118" s="553"/>
      <c r="AL118" s="553"/>
      <c r="AM118" s="553"/>
      <c r="AN118" s="553"/>
      <c r="AO118" s="553"/>
      <c r="AP118" s="553"/>
      <c r="AQ118" s="553"/>
      <c r="AR118" s="554"/>
      <c r="AS118" s="551" t="s">
        <v>60</v>
      </c>
      <c r="AT118" s="552"/>
      <c r="AU118" s="553"/>
      <c r="AV118" s="553"/>
      <c r="AW118" s="553"/>
      <c r="AX118" s="553"/>
      <c r="AY118" s="553"/>
      <c r="AZ118" s="553"/>
      <c r="BA118" s="553"/>
      <c r="BB118" s="552"/>
      <c r="BC118" s="554"/>
      <c r="BD118" s="551" t="s">
        <v>60</v>
      </c>
      <c r="BE118" s="552"/>
      <c r="BF118" s="553"/>
      <c r="BG118" s="553"/>
      <c r="BH118" s="553"/>
      <c r="BI118" s="553"/>
      <c r="BJ118" s="553"/>
      <c r="BK118" s="553"/>
      <c r="BL118" s="553"/>
      <c r="BM118" s="552"/>
      <c r="BN118" s="554"/>
      <c r="BO118" s="551" t="s">
        <v>60</v>
      </c>
      <c r="BP118" s="552"/>
      <c r="BQ118" s="553"/>
      <c r="BR118" s="553"/>
      <c r="BS118" s="553"/>
      <c r="BT118" s="553"/>
      <c r="BU118" s="553"/>
      <c r="BV118" s="553"/>
      <c r="BW118" s="553"/>
      <c r="BX118" s="552"/>
      <c r="BY118" s="554"/>
      <c r="BZ118" s="311">
        <f>CA117-BZ117</f>
        <v>0</v>
      </c>
      <c r="CA118" s="317"/>
      <c r="CC118" s="276"/>
      <c r="CD118" s="26"/>
      <c r="CE118" s="26"/>
      <c r="CF118" s="26"/>
      <c r="CG118" s="26"/>
      <c r="CH118" s="26"/>
      <c r="CI118" s="26"/>
    </row>
    <row r="119" spans="1:87" s="234" customFormat="1" ht="30">
      <c r="A119" s="388">
        <f>L119</f>
        <v>1</v>
      </c>
      <c r="B119" s="486" t="str">
        <f>M119</f>
        <v>Медикаменты</v>
      </c>
      <c r="C119" s="450" t="str">
        <f>N119</f>
        <v>сумма в год</v>
      </c>
      <c r="D119" s="487">
        <f t="shared" ref="D119:D128" si="346">1/449*E119</f>
        <v>0.11135857461024498</v>
      </c>
      <c r="E119" s="361">
        <f>E115</f>
        <v>50</v>
      </c>
      <c r="F119" s="380">
        <v>1</v>
      </c>
      <c r="G119" s="381">
        <f t="shared" ref="G119:G131" si="347">D119*F119/E119</f>
        <v>2.2271714922048997E-3</v>
      </c>
      <c r="H119" s="488">
        <f>AD119</f>
        <v>10000</v>
      </c>
      <c r="I119" s="227"/>
      <c r="J119" s="489">
        <f t="shared" ref="J119:J131" si="348">G119*H119</f>
        <v>22.271714922048996</v>
      </c>
      <c r="K119" s="602"/>
      <c r="L119" s="490">
        <f>W119</f>
        <v>1</v>
      </c>
      <c r="M119" s="491" t="str">
        <f>X119</f>
        <v>Медикаменты</v>
      </c>
      <c r="N119" s="450" t="str">
        <f>Y119</f>
        <v>сумма в год</v>
      </c>
      <c r="O119" s="492"/>
      <c r="P119" s="357"/>
      <c r="Q119" s="386"/>
      <c r="R119" s="387"/>
      <c r="S119" s="488"/>
      <c r="T119" s="388"/>
      <c r="U119" s="389"/>
      <c r="V119" s="602"/>
      <c r="W119" s="388">
        <f>AH119</f>
        <v>1</v>
      </c>
      <c r="X119" s="493" t="str">
        <f>AI119</f>
        <v>Медикаменты</v>
      </c>
      <c r="Y119" s="450" t="str">
        <f>AJ119</f>
        <v>сумма в год</v>
      </c>
      <c r="Z119" s="487">
        <f t="shared" ref="Z119:Z128" si="349">1/449*AA119</f>
        <v>0.35634743875278396</v>
      </c>
      <c r="AA119" s="361">
        <f>AB12</f>
        <v>160</v>
      </c>
      <c r="AB119" s="380">
        <v>1</v>
      </c>
      <c r="AC119" s="381">
        <f t="shared" ref="AC119:AC131" si="350">Z119*AB119/AA119</f>
        <v>2.2271714922048997E-3</v>
      </c>
      <c r="AD119" s="494">
        <f>AO119</f>
        <v>10000</v>
      </c>
      <c r="AE119" s="495"/>
      <c r="AF119" s="391">
        <f t="shared" ref="AF119:AF131" si="351">AC119*AD119</f>
        <v>22.271714922048996</v>
      </c>
      <c r="AG119" s="602"/>
      <c r="AH119" s="388">
        <f>AS119</f>
        <v>1</v>
      </c>
      <c r="AI119" s="496" t="str">
        <f>AT119</f>
        <v>Медикаменты</v>
      </c>
      <c r="AJ119" s="450" t="str">
        <f>AU119</f>
        <v>сумма в год</v>
      </c>
      <c r="AK119" s="487">
        <f t="shared" ref="AK119:AK128" si="352">1/449*AL119</f>
        <v>0.41870824053452116</v>
      </c>
      <c r="AL119" s="361">
        <f>AM12</f>
        <v>188</v>
      </c>
      <c r="AM119" s="380">
        <v>1</v>
      </c>
      <c r="AN119" s="381">
        <f t="shared" ref="AN119:AN131" si="353">AK119*AM119/AL119</f>
        <v>2.2271714922048997E-3</v>
      </c>
      <c r="AO119" s="488">
        <f>AZ119</f>
        <v>10000</v>
      </c>
      <c r="AP119" s="388"/>
      <c r="AQ119" s="393">
        <f t="shared" ref="AQ119:AQ142" si="354">AN119*AO119</f>
        <v>22.271714922048996</v>
      </c>
      <c r="AR119" s="602"/>
      <c r="AS119" s="497">
        <f>BD119</f>
        <v>1</v>
      </c>
      <c r="AT119" s="498" t="str">
        <f>BE119</f>
        <v>Медикаменты</v>
      </c>
      <c r="AU119" s="450" t="str">
        <f>BF119</f>
        <v>сумма в год</v>
      </c>
      <c r="AV119" s="487">
        <f t="shared" ref="AV119:AV128" si="355">1/449*AW119</f>
        <v>0.11358574610244988</v>
      </c>
      <c r="AW119" s="361">
        <f>AX12</f>
        <v>51</v>
      </c>
      <c r="AX119" s="380">
        <v>1</v>
      </c>
      <c r="AY119" s="381">
        <f t="shared" ref="AY119:AY131" si="356">AV119*AX119/AW119</f>
        <v>2.2271714922048997E-3</v>
      </c>
      <c r="AZ119" s="488">
        <f>BK119</f>
        <v>10000</v>
      </c>
      <c r="BA119" s="497"/>
      <c r="BB119" s="239">
        <f t="shared" ref="BB119:BB131" si="357">AY119*AZ119</f>
        <v>22.271714922048996</v>
      </c>
      <c r="BC119" s="602"/>
      <c r="BD119" s="490">
        <f>BO119</f>
        <v>1</v>
      </c>
      <c r="BE119" s="496" t="str">
        <f>BP119</f>
        <v>Медикаменты</v>
      </c>
      <c r="BF119" s="450" t="str">
        <f>BQ119</f>
        <v>сумма в год</v>
      </c>
      <c r="BG119" s="487"/>
      <c r="BH119" s="361">
        <f>BI12</f>
        <v>33</v>
      </c>
      <c r="BI119" s="380">
        <v>1</v>
      </c>
      <c r="BJ119" s="381">
        <f t="shared" ref="BJ119:BJ142" si="358">BG119*BI119/BH119</f>
        <v>0</v>
      </c>
      <c r="BK119" s="488">
        <f>BV119</f>
        <v>10000</v>
      </c>
      <c r="BL119" s="227"/>
      <c r="BM119" s="393">
        <f t="shared" ref="BM119:BM142" si="359">BJ119*BK119</f>
        <v>0</v>
      </c>
      <c r="BN119" s="602"/>
      <c r="BO119" s="388">
        <v>1</v>
      </c>
      <c r="BP119" s="499" t="s">
        <v>108</v>
      </c>
      <c r="BQ119" s="450" t="s">
        <v>47</v>
      </c>
      <c r="BR119" s="487"/>
      <c r="BS119" s="396">
        <f>BS115</f>
        <v>4</v>
      </c>
      <c r="BT119" s="380">
        <v>1</v>
      </c>
      <c r="BU119" s="381">
        <f>IFERROR(BR119*BT119/BS119,0)</f>
        <v>0</v>
      </c>
      <c r="BV119" s="488">
        <v>10000</v>
      </c>
      <c r="BW119" s="388"/>
      <c r="BX119" s="236">
        <f t="shared" ref="BX119:BX142" si="360">IFERROR(BU119*BV119,0)</f>
        <v>0</v>
      </c>
      <c r="BY119" s="573"/>
      <c r="BZ119" s="447">
        <f>BR119+BG119+AV119+AK119+Z119+O119+D119</f>
        <v>1</v>
      </c>
      <c r="CA119" s="398">
        <f>BX119*BS119+BM119*BH119+BB119*AW119+AQ119*AL119+AF119*AA119+U119*P119+J119*E119</f>
        <v>10000</v>
      </c>
      <c r="CB119" s="449">
        <v>340</v>
      </c>
      <c r="CC119" s="525">
        <v>10000</v>
      </c>
      <c r="CD119" s="501">
        <f t="shared" ref="CD119:CD142" si="361">CC119-CA119</f>
        <v>0</v>
      </c>
      <c r="CE119" s="449"/>
      <c r="CF119" s="449"/>
      <c r="CG119" s="449"/>
      <c r="CH119" s="449"/>
      <c r="CI119" s="449"/>
    </row>
    <row r="120" spans="1:87" s="234" customFormat="1" ht="30">
      <c r="A120" s="388">
        <f t="shared" ref="A120:A142" si="362">L120</f>
        <v>2</v>
      </c>
      <c r="B120" s="486" t="str">
        <f t="shared" ref="B120:B142" si="363">M120</f>
        <v>Услуги Семис</v>
      </c>
      <c r="C120" s="450" t="str">
        <f t="shared" ref="C120:C142" si="364">N120</f>
        <v>сумма в год</v>
      </c>
      <c r="D120" s="487">
        <f t="shared" si="346"/>
        <v>0.11135857461024498</v>
      </c>
      <c r="E120" s="361">
        <f>E119</f>
        <v>50</v>
      </c>
      <c r="F120" s="380">
        <v>1</v>
      </c>
      <c r="G120" s="381">
        <f t="shared" si="347"/>
        <v>2.2271714922048997E-3</v>
      </c>
      <c r="H120" s="488">
        <f>AD120</f>
        <v>1000</v>
      </c>
      <c r="I120" s="227"/>
      <c r="J120" s="489">
        <f t="shared" si="348"/>
        <v>2.2271714922048997</v>
      </c>
      <c r="K120" s="602"/>
      <c r="L120" s="490">
        <f>W120</f>
        <v>2</v>
      </c>
      <c r="M120" s="491" t="str">
        <f>X120</f>
        <v>Услуги Семис</v>
      </c>
      <c r="N120" s="450" t="str">
        <f>Y120</f>
        <v>сумма в год</v>
      </c>
      <c r="O120" s="492"/>
      <c r="P120" s="357"/>
      <c r="Q120" s="386"/>
      <c r="R120" s="387"/>
      <c r="S120" s="488"/>
      <c r="T120" s="388"/>
      <c r="U120" s="389"/>
      <c r="V120" s="602"/>
      <c r="W120" s="388">
        <f>AH120</f>
        <v>2</v>
      </c>
      <c r="X120" s="493" t="str">
        <f>AI120</f>
        <v>Услуги Семис</v>
      </c>
      <c r="Y120" s="450" t="str">
        <f>AJ120</f>
        <v>сумма в год</v>
      </c>
      <c r="Z120" s="487">
        <f t="shared" si="349"/>
        <v>0.35634743875278396</v>
      </c>
      <c r="AA120" s="361">
        <f t="shared" ref="AA120:AA125" si="365">AB13</f>
        <v>160</v>
      </c>
      <c r="AB120" s="380">
        <v>1</v>
      </c>
      <c r="AC120" s="381">
        <f t="shared" si="350"/>
        <v>2.2271714922048997E-3</v>
      </c>
      <c r="AD120" s="494">
        <f>AO120</f>
        <v>1000</v>
      </c>
      <c r="AE120" s="495"/>
      <c r="AF120" s="391">
        <f t="shared" si="351"/>
        <v>2.2271714922048997</v>
      </c>
      <c r="AG120" s="602"/>
      <c r="AH120" s="388">
        <f>AS120</f>
        <v>2</v>
      </c>
      <c r="AI120" s="496" t="str">
        <f>AT120</f>
        <v>Услуги Семис</v>
      </c>
      <c r="AJ120" s="450" t="str">
        <f>AU120</f>
        <v>сумма в год</v>
      </c>
      <c r="AK120" s="487">
        <f t="shared" si="352"/>
        <v>0.41870824053452116</v>
      </c>
      <c r="AL120" s="361">
        <f>AM13</f>
        <v>188</v>
      </c>
      <c r="AM120" s="380">
        <v>1</v>
      </c>
      <c r="AN120" s="381">
        <f t="shared" si="353"/>
        <v>2.2271714922048997E-3</v>
      </c>
      <c r="AO120" s="488">
        <f>AZ120</f>
        <v>1000</v>
      </c>
      <c r="AP120" s="388"/>
      <c r="AQ120" s="393">
        <f t="shared" si="354"/>
        <v>2.2271714922048997</v>
      </c>
      <c r="AR120" s="602"/>
      <c r="AS120" s="497">
        <f t="shared" ref="AS120:AS142" si="366">BD120</f>
        <v>2</v>
      </c>
      <c r="AT120" s="498" t="str">
        <f t="shared" ref="AT120:AT142" si="367">BE120</f>
        <v>Услуги Семис</v>
      </c>
      <c r="AU120" s="450" t="str">
        <f t="shared" ref="AU120:AU142" si="368">BF120</f>
        <v>сумма в год</v>
      </c>
      <c r="AV120" s="487">
        <f t="shared" si="355"/>
        <v>0.11358574610244988</v>
      </c>
      <c r="AW120" s="361">
        <f>AX13</f>
        <v>51</v>
      </c>
      <c r="AX120" s="380">
        <v>1</v>
      </c>
      <c r="AY120" s="381">
        <f t="shared" si="356"/>
        <v>2.2271714922048997E-3</v>
      </c>
      <c r="AZ120" s="488">
        <f t="shared" ref="AZ120:AZ142" si="369">BK120</f>
        <v>1000</v>
      </c>
      <c r="BA120" s="497"/>
      <c r="BB120" s="239">
        <f t="shared" si="357"/>
        <v>2.2271714922048997</v>
      </c>
      <c r="BC120" s="602"/>
      <c r="BD120" s="490">
        <f t="shared" ref="BD120:BD142" si="370">BO120</f>
        <v>2</v>
      </c>
      <c r="BE120" s="496" t="str">
        <f t="shared" ref="BE120:BE142" si="371">BP120</f>
        <v>Услуги Семис</v>
      </c>
      <c r="BF120" s="450" t="str">
        <f t="shared" ref="BF120:BF142" si="372">BQ120</f>
        <v>сумма в год</v>
      </c>
      <c r="BG120" s="487"/>
      <c r="BH120" s="361">
        <f>BI13</f>
        <v>33</v>
      </c>
      <c r="BI120" s="380">
        <v>1</v>
      </c>
      <c r="BJ120" s="381">
        <f t="shared" si="358"/>
        <v>0</v>
      </c>
      <c r="BK120" s="488">
        <f t="shared" ref="BK120:BK142" si="373">BV120</f>
        <v>1000</v>
      </c>
      <c r="BL120" s="227"/>
      <c r="BM120" s="393">
        <f t="shared" si="359"/>
        <v>0</v>
      </c>
      <c r="BN120" s="602"/>
      <c r="BO120" s="388">
        <v>2</v>
      </c>
      <c r="BP120" s="499" t="s">
        <v>181</v>
      </c>
      <c r="BQ120" s="450" t="s">
        <v>47</v>
      </c>
      <c r="BR120" s="487"/>
      <c r="BS120" s="396">
        <f>BS119</f>
        <v>4</v>
      </c>
      <c r="BT120" s="380">
        <v>1</v>
      </c>
      <c r="BU120" s="381">
        <f t="shared" ref="BU120:BU142" si="374">IFERROR(BR120*BT120/BS120,0)</f>
        <v>0</v>
      </c>
      <c r="BV120" s="488">
        <v>1000</v>
      </c>
      <c r="BW120" s="388"/>
      <c r="BX120" s="236">
        <f t="shared" si="360"/>
        <v>0</v>
      </c>
      <c r="BY120" s="573"/>
      <c r="BZ120" s="447">
        <f>BR120+BG120+AV120+AK120+Z120+O120+D120</f>
        <v>1</v>
      </c>
      <c r="CA120" s="398">
        <f>BX120*BS120+BM120*BH120+BB120*AW120+AQ120*AL120+AF120*AA120+U120*P120+J120*E120</f>
        <v>1000.0000000000001</v>
      </c>
      <c r="CB120" s="449">
        <v>226</v>
      </c>
      <c r="CC120" s="521">
        <v>1000</v>
      </c>
      <c r="CD120" s="501">
        <f t="shared" si="361"/>
        <v>0</v>
      </c>
      <c r="CE120" s="449"/>
      <c r="CF120" s="449"/>
      <c r="CG120" s="449"/>
      <c r="CH120" s="449"/>
      <c r="CI120" s="449"/>
    </row>
    <row r="121" spans="1:87" s="234" customFormat="1" ht="30">
      <c r="A121" s="388">
        <f t="shared" si="362"/>
        <v>3</v>
      </c>
      <c r="B121" s="486" t="str">
        <f t="shared" si="363"/>
        <v>командировочные расходы административного персонала</v>
      </c>
      <c r="C121" s="450" t="str">
        <f t="shared" si="364"/>
        <v>сумма в год</v>
      </c>
      <c r="D121" s="487">
        <f t="shared" si="346"/>
        <v>0.11135857461024498</v>
      </c>
      <c r="E121" s="361">
        <f t="shared" ref="E121:E142" si="375">E120</f>
        <v>50</v>
      </c>
      <c r="F121" s="380">
        <v>1</v>
      </c>
      <c r="G121" s="381">
        <f t="shared" si="347"/>
        <v>2.2271714922048997E-3</v>
      </c>
      <c r="H121" s="488">
        <f>AD121</f>
        <v>80000</v>
      </c>
      <c r="I121" s="230"/>
      <c r="J121" s="489">
        <f t="shared" si="348"/>
        <v>178.17371937639197</v>
      </c>
      <c r="K121" s="602"/>
      <c r="L121" s="490">
        <f>W121</f>
        <v>3</v>
      </c>
      <c r="M121" s="491" t="str">
        <f>X121</f>
        <v>командировочные расходы административного персонала</v>
      </c>
      <c r="N121" s="450" t="str">
        <f>Y121</f>
        <v>сумма в год</v>
      </c>
      <c r="O121" s="492"/>
      <c r="P121" s="357"/>
      <c r="Q121" s="386"/>
      <c r="R121" s="387"/>
      <c r="S121" s="502"/>
      <c r="T121" s="362"/>
      <c r="U121" s="389"/>
      <c r="V121" s="602"/>
      <c r="W121" s="388">
        <f>AH121</f>
        <v>3</v>
      </c>
      <c r="X121" s="493" t="str">
        <f>AI121</f>
        <v>командировочные расходы административного персонала</v>
      </c>
      <c r="Y121" s="450" t="str">
        <f>AJ121</f>
        <v>сумма в год</v>
      </c>
      <c r="Z121" s="487">
        <f t="shared" si="349"/>
        <v>0.35634743875278396</v>
      </c>
      <c r="AA121" s="361">
        <f t="shared" si="365"/>
        <v>160</v>
      </c>
      <c r="AB121" s="380">
        <v>1</v>
      </c>
      <c r="AC121" s="381">
        <f t="shared" si="350"/>
        <v>2.2271714922048997E-3</v>
      </c>
      <c r="AD121" s="494">
        <f>AO121</f>
        <v>80000</v>
      </c>
      <c r="AE121" s="503"/>
      <c r="AF121" s="391">
        <f t="shared" si="351"/>
        <v>178.17371937639197</v>
      </c>
      <c r="AG121" s="602"/>
      <c r="AH121" s="388">
        <f>AS121</f>
        <v>3</v>
      </c>
      <c r="AI121" s="496" t="str">
        <f>AT121</f>
        <v>командировочные расходы административного персонала</v>
      </c>
      <c r="AJ121" s="450" t="str">
        <f>AU121</f>
        <v>сумма в год</v>
      </c>
      <c r="AK121" s="487">
        <f t="shared" si="352"/>
        <v>0.41870824053452116</v>
      </c>
      <c r="AL121" s="361">
        <f>AM14</f>
        <v>188</v>
      </c>
      <c r="AM121" s="380">
        <v>1</v>
      </c>
      <c r="AN121" s="381">
        <f t="shared" si="353"/>
        <v>2.2271714922048997E-3</v>
      </c>
      <c r="AO121" s="488">
        <f>AZ121</f>
        <v>80000</v>
      </c>
      <c r="AP121" s="362"/>
      <c r="AQ121" s="393">
        <f t="shared" si="354"/>
        <v>178.17371937639197</v>
      </c>
      <c r="AR121" s="602"/>
      <c r="AS121" s="497">
        <f t="shared" si="366"/>
        <v>3</v>
      </c>
      <c r="AT121" s="498" t="str">
        <f t="shared" si="367"/>
        <v>командировочные расходы административного персонала</v>
      </c>
      <c r="AU121" s="450" t="str">
        <f t="shared" si="368"/>
        <v>сумма в год</v>
      </c>
      <c r="AV121" s="487">
        <f t="shared" si="355"/>
        <v>0.11358574610244988</v>
      </c>
      <c r="AW121" s="361">
        <f>AX14</f>
        <v>51</v>
      </c>
      <c r="AX121" s="380">
        <v>1</v>
      </c>
      <c r="AY121" s="381">
        <f t="shared" si="356"/>
        <v>2.2271714922048997E-3</v>
      </c>
      <c r="AZ121" s="488">
        <f t="shared" si="369"/>
        <v>80000</v>
      </c>
      <c r="BA121" s="504"/>
      <c r="BB121" s="239">
        <f t="shared" si="357"/>
        <v>178.17371937639197</v>
      </c>
      <c r="BC121" s="602"/>
      <c r="BD121" s="490">
        <f t="shared" si="370"/>
        <v>3</v>
      </c>
      <c r="BE121" s="496" t="str">
        <f t="shared" si="371"/>
        <v>командировочные расходы административного персонала</v>
      </c>
      <c r="BF121" s="450" t="str">
        <f t="shared" si="372"/>
        <v>сумма в год</v>
      </c>
      <c r="BG121" s="487"/>
      <c r="BH121" s="361">
        <f>BI14</f>
        <v>33</v>
      </c>
      <c r="BI121" s="380">
        <v>1</v>
      </c>
      <c r="BJ121" s="381">
        <f t="shared" si="358"/>
        <v>0</v>
      </c>
      <c r="BK121" s="488">
        <f t="shared" si="373"/>
        <v>80000</v>
      </c>
      <c r="BL121" s="230"/>
      <c r="BM121" s="393">
        <f t="shared" si="359"/>
        <v>0</v>
      </c>
      <c r="BN121" s="602"/>
      <c r="BO121" s="388">
        <v>3</v>
      </c>
      <c r="BP121" s="115" t="s">
        <v>133</v>
      </c>
      <c r="BQ121" s="450" t="s">
        <v>47</v>
      </c>
      <c r="BR121" s="487"/>
      <c r="BS121" s="396">
        <f t="shared" ref="BS121:BS127" si="376">BS120</f>
        <v>4</v>
      </c>
      <c r="BT121" s="380">
        <v>1</v>
      </c>
      <c r="BU121" s="381">
        <f t="shared" si="374"/>
        <v>0</v>
      </c>
      <c r="BV121" s="502">
        <v>80000</v>
      </c>
      <c r="BW121" s="362"/>
      <c r="BX121" s="236">
        <f t="shared" si="360"/>
        <v>0</v>
      </c>
      <c r="BY121" s="573"/>
      <c r="BZ121" s="447">
        <f>BR121+BG121+AV121+AK121+Z121+O121+D121</f>
        <v>1</v>
      </c>
      <c r="CA121" s="398">
        <f>BX121*BS121+BM121*BH121+BB121*AW121+AQ121*AL121+AF121*AA121+U121*P121+J121*E121</f>
        <v>80000</v>
      </c>
      <c r="CB121" s="449">
        <v>212</v>
      </c>
      <c r="CC121" s="500">
        <f>BS157</f>
        <v>80000</v>
      </c>
      <c r="CD121" s="501">
        <f t="shared" si="361"/>
        <v>0</v>
      </c>
      <c r="CE121" s="523">
        <v>226</v>
      </c>
      <c r="CF121" s="449"/>
      <c r="CG121" s="449"/>
      <c r="CH121" s="449"/>
      <c r="CI121" s="449"/>
    </row>
    <row r="122" spans="1:87" s="234" customFormat="1" ht="30">
      <c r="A122" s="388">
        <f t="shared" si="362"/>
        <v>4</v>
      </c>
      <c r="B122" s="486" t="str">
        <f t="shared" si="363"/>
        <v>Испытание диэлектрических бот и перчаток</v>
      </c>
      <c r="C122" s="450" t="str">
        <f t="shared" si="364"/>
        <v>сумма в год</v>
      </c>
      <c r="D122" s="487">
        <f t="shared" si="346"/>
        <v>0.11135857461024498</v>
      </c>
      <c r="E122" s="361">
        <f t="shared" si="375"/>
        <v>50</v>
      </c>
      <c r="F122" s="380">
        <v>1</v>
      </c>
      <c r="G122" s="381">
        <f t="shared" si="347"/>
        <v>2.2271714922048997E-3</v>
      </c>
      <c r="H122" s="488">
        <f>AD122</f>
        <v>4262.3999999999996</v>
      </c>
      <c r="I122" s="227"/>
      <c r="J122" s="489">
        <f t="shared" si="348"/>
        <v>9.4930957683741628</v>
      </c>
      <c r="K122" s="602"/>
      <c r="L122" s="490">
        <f>W122</f>
        <v>4</v>
      </c>
      <c r="M122" s="491" t="str">
        <f>X122</f>
        <v>Испытание диэлектрических бот и перчаток</v>
      </c>
      <c r="N122" s="450" t="str">
        <f>Y122</f>
        <v>сумма в год</v>
      </c>
      <c r="O122" s="492"/>
      <c r="P122" s="357"/>
      <c r="Q122" s="386"/>
      <c r="R122" s="387"/>
      <c r="S122" s="488"/>
      <c r="T122" s="388"/>
      <c r="U122" s="389"/>
      <c r="V122" s="602"/>
      <c r="W122" s="388">
        <f>AH122</f>
        <v>4</v>
      </c>
      <c r="X122" s="493" t="str">
        <f>AI122</f>
        <v>Испытание диэлектрических бот и перчаток</v>
      </c>
      <c r="Y122" s="450" t="str">
        <f>AJ122</f>
        <v>сумма в год</v>
      </c>
      <c r="Z122" s="487">
        <f t="shared" si="349"/>
        <v>0.35634743875278396</v>
      </c>
      <c r="AA122" s="361">
        <f t="shared" si="365"/>
        <v>160</v>
      </c>
      <c r="AB122" s="380">
        <v>1</v>
      </c>
      <c r="AC122" s="381">
        <f t="shared" si="350"/>
        <v>2.2271714922048997E-3</v>
      </c>
      <c r="AD122" s="494">
        <f>AO122</f>
        <v>4262.3999999999996</v>
      </c>
      <c r="AE122" s="495"/>
      <c r="AF122" s="391">
        <f t="shared" si="351"/>
        <v>9.4930957683741628</v>
      </c>
      <c r="AG122" s="602"/>
      <c r="AH122" s="388">
        <f>AS122</f>
        <v>4</v>
      </c>
      <c r="AI122" s="496" t="str">
        <f>AT122</f>
        <v>Испытание диэлектрических бот и перчаток</v>
      </c>
      <c r="AJ122" s="450" t="str">
        <f>AU122</f>
        <v>сумма в год</v>
      </c>
      <c r="AK122" s="487">
        <f t="shared" si="352"/>
        <v>0.41870824053452116</v>
      </c>
      <c r="AL122" s="361">
        <f>AM12</f>
        <v>188</v>
      </c>
      <c r="AM122" s="380">
        <v>1</v>
      </c>
      <c r="AN122" s="381">
        <f t="shared" si="353"/>
        <v>2.2271714922048997E-3</v>
      </c>
      <c r="AO122" s="488">
        <f>AZ122</f>
        <v>4262.3999999999996</v>
      </c>
      <c r="AP122" s="388"/>
      <c r="AQ122" s="393">
        <f t="shared" si="354"/>
        <v>9.4930957683741628</v>
      </c>
      <c r="AR122" s="602"/>
      <c r="AS122" s="497">
        <f t="shared" si="366"/>
        <v>4</v>
      </c>
      <c r="AT122" s="498" t="str">
        <f t="shared" si="367"/>
        <v>Испытание диэлектрических бот и перчаток</v>
      </c>
      <c r="AU122" s="450" t="str">
        <f t="shared" si="368"/>
        <v>сумма в год</v>
      </c>
      <c r="AV122" s="487">
        <f t="shared" si="355"/>
        <v>0.11358574610244988</v>
      </c>
      <c r="AW122" s="361">
        <f>AX12</f>
        <v>51</v>
      </c>
      <c r="AX122" s="380">
        <v>1</v>
      </c>
      <c r="AY122" s="381">
        <f t="shared" si="356"/>
        <v>2.2271714922048997E-3</v>
      </c>
      <c r="AZ122" s="488">
        <f t="shared" si="369"/>
        <v>4262.3999999999996</v>
      </c>
      <c r="BA122" s="497"/>
      <c r="BB122" s="239">
        <f t="shared" si="357"/>
        <v>9.4930957683741628</v>
      </c>
      <c r="BC122" s="602"/>
      <c r="BD122" s="490">
        <f t="shared" si="370"/>
        <v>4</v>
      </c>
      <c r="BE122" s="496" t="str">
        <f t="shared" si="371"/>
        <v>Испытание диэлектрических бот и перчаток</v>
      </c>
      <c r="BF122" s="450" t="str">
        <f t="shared" si="372"/>
        <v>сумма в год</v>
      </c>
      <c r="BG122" s="487"/>
      <c r="BH122" s="361">
        <f>BI12</f>
        <v>33</v>
      </c>
      <c r="BI122" s="380">
        <v>1</v>
      </c>
      <c r="BJ122" s="381">
        <f t="shared" si="358"/>
        <v>0</v>
      </c>
      <c r="BK122" s="488">
        <f t="shared" si="373"/>
        <v>4262.3999999999996</v>
      </c>
      <c r="BL122" s="227"/>
      <c r="BM122" s="393">
        <f t="shared" si="359"/>
        <v>0</v>
      </c>
      <c r="BN122" s="602"/>
      <c r="BO122" s="388">
        <v>4</v>
      </c>
      <c r="BP122" s="496" t="s">
        <v>179</v>
      </c>
      <c r="BQ122" s="450" t="s">
        <v>47</v>
      </c>
      <c r="BR122" s="487"/>
      <c r="BS122" s="396">
        <f t="shared" si="376"/>
        <v>4</v>
      </c>
      <c r="BT122" s="380">
        <v>1</v>
      </c>
      <c r="BU122" s="381">
        <f t="shared" si="374"/>
        <v>0</v>
      </c>
      <c r="BV122" s="488">
        <v>4262.3999999999996</v>
      </c>
      <c r="BW122" s="388"/>
      <c r="BX122" s="236">
        <f t="shared" si="360"/>
        <v>0</v>
      </c>
      <c r="BY122" s="573"/>
      <c r="BZ122" s="447">
        <f>BR122+BG122+AV122+AK122+Z122+O122+D122</f>
        <v>1</v>
      </c>
      <c r="CA122" s="398">
        <f>BX122*BS122+BM122*BH122+BB122*AW122+AQ122*AL122+AF122*AA122+U122*P122+J122*E122</f>
        <v>4262.3999999999996</v>
      </c>
      <c r="CB122" s="449">
        <v>226</v>
      </c>
      <c r="CC122" s="399">
        <v>4262.3999999999996</v>
      </c>
      <c r="CD122" s="501">
        <f t="shared" si="361"/>
        <v>0</v>
      </c>
      <c r="CE122" s="368" t="e">
        <f>CA120+CA122+CA123+CA124+CA125+CA126+CA135+CA136+CA137+CA139+CA140+#REF!+CA142+CA127-BX151</f>
        <v>#REF!</v>
      </c>
      <c r="CF122" s="368"/>
    </row>
    <row r="123" spans="1:87" s="234" customFormat="1" ht="30">
      <c r="A123" s="388">
        <f t="shared" si="362"/>
        <v>5</v>
      </c>
      <c r="B123" s="486" t="str">
        <f t="shared" si="363"/>
        <v>Демеркуризация отработанных ламп</v>
      </c>
      <c r="C123" s="450" t="str">
        <f t="shared" si="364"/>
        <v>сумма в год</v>
      </c>
      <c r="D123" s="487">
        <f t="shared" si="346"/>
        <v>0.11135857461024498</v>
      </c>
      <c r="E123" s="361">
        <f t="shared" si="375"/>
        <v>50</v>
      </c>
      <c r="F123" s="380">
        <v>1</v>
      </c>
      <c r="G123" s="381">
        <f t="shared" si="347"/>
        <v>2.2271714922048997E-3</v>
      </c>
      <c r="H123" s="488">
        <f>AD123</f>
        <v>1000</v>
      </c>
      <c r="I123" s="227"/>
      <c r="J123" s="489">
        <f t="shared" si="348"/>
        <v>2.2271714922048997</v>
      </c>
      <c r="K123" s="602"/>
      <c r="L123" s="490">
        <f>W123</f>
        <v>5</v>
      </c>
      <c r="M123" s="491" t="str">
        <f>X123</f>
        <v>Демеркуризация отработанных ламп</v>
      </c>
      <c r="N123" s="450" t="str">
        <f>Y123</f>
        <v>сумма в год</v>
      </c>
      <c r="O123" s="492"/>
      <c r="P123" s="357"/>
      <c r="Q123" s="386"/>
      <c r="R123" s="387"/>
      <c r="S123" s="488"/>
      <c r="T123" s="388"/>
      <c r="U123" s="389"/>
      <c r="V123" s="602"/>
      <c r="W123" s="388">
        <f>AH123</f>
        <v>5</v>
      </c>
      <c r="X123" s="493" t="str">
        <f>AI123</f>
        <v>Демеркуризация отработанных ламп</v>
      </c>
      <c r="Y123" s="450" t="str">
        <f>AJ123</f>
        <v>сумма в год</v>
      </c>
      <c r="Z123" s="487">
        <f t="shared" si="349"/>
        <v>0.35634743875278396</v>
      </c>
      <c r="AA123" s="361">
        <f>AA122</f>
        <v>160</v>
      </c>
      <c r="AB123" s="380">
        <v>1</v>
      </c>
      <c r="AC123" s="381">
        <f t="shared" si="350"/>
        <v>2.2271714922048997E-3</v>
      </c>
      <c r="AD123" s="494">
        <f>AO123</f>
        <v>1000</v>
      </c>
      <c r="AE123" s="495"/>
      <c r="AF123" s="391">
        <f t="shared" si="351"/>
        <v>2.2271714922048997</v>
      </c>
      <c r="AG123" s="602"/>
      <c r="AH123" s="388">
        <f>AS123</f>
        <v>5</v>
      </c>
      <c r="AI123" s="496" t="str">
        <f>AT123</f>
        <v>Демеркуризация отработанных ламп</v>
      </c>
      <c r="AJ123" s="450" t="str">
        <f>AU123</f>
        <v>сумма в год</v>
      </c>
      <c r="AK123" s="487">
        <f t="shared" si="352"/>
        <v>0.41870824053452116</v>
      </c>
      <c r="AL123" s="361">
        <f>AM12</f>
        <v>188</v>
      </c>
      <c r="AM123" s="380">
        <v>1</v>
      </c>
      <c r="AN123" s="381">
        <f t="shared" si="353"/>
        <v>2.2271714922048997E-3</v>
      </c>
      <c r="AO123" s="488">
        <f>AZ123</f>
        <v>1000</v>
      </c>
      <c r="AP123" s="388"/>
      <c r="AQ123" s="393">
        <f t="shared" si="354"/>
        <v>2.2271714922048997</v>
      </c>
      <c r="AR123" s="602"/>
      <c r="AS123" s="497">
        <f t="shared" si="366"/>
        <v>5</v>
      </c>
      <c r="AT123" s="498" t="str">
        <f t="shared" si="367"/>
        <v>Демеркуризация отработанных ламп</v>
      </c>
      <c r="AU123" s="450" t="str">
        <f t="shared" si="368"/>
        <v>сумма в год</v>
      </c>
      <c r="AV123" s="487">
        <f t="shared" si="355"/>
        <v>0.11358574610244988</v>
      </c>
      <c r="AW123" s="361">
        <f>AX12</f>
        <v>51</v>
      </c>
      <c r="AX123" s="380">
        <v>1</v>
      </c>
      <c r="AY123" s="381">
        <f t="shared" si="356"/>
        <v>2.2271714922048997E-3</v>
      </c>
      <c r="AZ123" s="488">
        <f t="shared" si="369"/>
        <v>1000</v>
      </c>
      <c r="BA123" s="497"/>
      <c r="BB123" s="239">
        <f t="shared" si="357"/>
        <v>2.2271714922048997</v>
      </c>
      <c r="BC123" s="602"/>
      <c r="BD123" s="490">
        <f t="shared" si="370"/>
        <v>5</v>
      </c>
      <c r="BE123" s="496" t="str">
        <f t="shared" si="371"/>
        <v>Демеркуризация отработанных ламп</v>
      </c>
      <c r="BF123" s="450" t="str">
        <f t="shared" si="372"/>
        <v>сумма в год</v>
      </c>
      <c r="BG123" s="487"/>
      <c r="BH123" s="361">
        <f>BI12</f>
        <v>33</v>
      </c>
      <c r="BI123" s="380">
        <v>1</v>
      </c>
      <c r="BJ123" s="381">
        <f t="shared" si="358"/>
        <v>0</v>
      </c>
      <c r="BK123" s="488">
        <f t="shared" si="373"/>
        <v>1000</v>
      </c>
      <c r="BL123" s="227"/>
      <c r="BM123" s="393">
        <f t="shared" si="359"/>
        <v>0</v>
      </c>
      <c r="BN123" s="602"/>
      <c r="BO123" s="388">
        <v>5</v>
      </c>
      <c r="BP123" s="496" t="s">
        <v>109</v>
      </c>
      <c r="BQ123" s="450" t="s">
        <v>47</v>
      </c>
      <c r="BR123" s="487"/>
      <c r="BS123" s="396">
        <f t="shared" si="376"/>
        <v>4</v>
      </c>
      <c r="BT123" s="380">
        <v>1</v>
      </c>
      <c r="BU123" s="381">
        <f t="shared" si="374"/>
        <v>0</v>
      </c>
      <c r="BV123" s="488">
        <v>1000</v>
      </c>
      <c r="BW123" s="388"/>
      <c r="BX123" s="236">
        <f t="shared" si="360"/>
        <v>0</v>
      </c>
      <c r="BY123" s="573"/>
      <c r="BZ123" s="447">
        <f>BR123+BG123+AV123+AK123+Z123+O123+D123</f>
        <v>1</v>
      </c>
      <c r="CA123" s="398">
        <f>BX123*BS123+BM123*BH123+BB123*AW123+AQ123*AL123+AF123*AA123+U123*P123+J123*E123</f>
        <v>1000.0000000000001</v>
      </c>
      <c r="CB123" s="449">
        <v>226</v>
      </c>
      <c r="CC123" s="399">
        <v>1000</v>
      </c>
      <c r="CD123" s="501">
        <f t="shared" si="361"/>
        <v>0</v>
      </c>
      <c r="CE123" s="505">
        <f>BU163</f>
        <v>1608670.25</v>
      </c>
    </row>
    <row r="124" spans="1:87" s="234" customFormat="1" ht="30">
      <c r="A124" s="388">
        <f t="shared" si="362"/>
        <v>6</v>
      </c>
      <c r="B124" s="486" t="str">
        <f t="shared" si="363"/>
        <v>Аттестация условий оабочих мест</v>
      </c>
      <c r="C124" s="450" t="str">
        <f t="shared" si="364"/>
        <v>сумма в год</v>
      </c>
      <c r="D124" s="487">
        <f t="shared" si="346"/>
        <v>0.11135857461024498</v>
      </c>
      <c r="E124" s="361">
        <f t="shared" si="375"/>
        <v>50</v>
      </c>
      <c r="F124" s="380">
        <v>1</v>
      </c>
      <c r="G124" s="381">
        <f t="shared" si="347"/>
        <v>2.2271714922048997E-3</v>
      </c>
      <c r="H124" s="488">
        <f>AD124</f>
        <v>56000</v>
      </c>
      <c r="I124" s="227"/>
      <c r="J124" s="489">
        <f t="shared" si="348"/>
        <v>124.72160356347439</v>
      </c>
      <c r="K124" s="602"/>
      <c r="L124" s="490">
        <f>W124</f>
        <v>6</v>
      </c>
      <c r="M124" s="491" t="str">
        <f>X124</f>
        <v>Аттестация условий оабочих мест</v>
      </c>
      <c r="N124" s="450" t="str">
        <f>Y124</f>
        <v>сумма в год</v>
      </c>
      <c r="O124" s="492"/>
      <c r="P124" s="357"/>
      <c r="Q124" s="386"/>
      <c r="R124" s="387"/>
      <c r="S124" s="488"/>
      <c r="T124" s="388"/>
      <c r="U124" s="389"/>
      <c r="V124" s="602"/>
      <c r="W124" s="388">
        <f>AH124</f>
        <v>6</v>
      </c>
      <c r="X124" s="493" t="str">
        <f>AI124</f>
        <v>Аттестация условий оабочих мест</v>
      </c>
      <c r="Y124" s="450" t="str">
        <f>AJ124</f>
        <v>сумма в год</v>
      </c>
      <c r="Z124" s="487">
        <f t="shared" si="349"/>
        <v>0.35634743875278396</v>
      </c>
      <c r="AA124" s="361">
        <f>AA123</f>
        <v>160</v>
      </c>
      <c r="AB124" s="380">
        <v>1</v>
      </c>
      <c r="AC124" s="381">
        <f t="shared" si="350"/>
        <v>2.2271714922048997E-3</v>
      </c>
      <c r="AD124" s="494">
        <f>AO124</f>
        <v>56000</v>
      </c>
      <c r="AE124" s="495"/>
      <c r="AF124" s="391">
        <f t="shared" si="351"/>
        <v>124.72160356347439</v>
      </c>
      <c r="AG124" s="602"/>
      <c r="AH124" s="388">
        <f>AS124</f>
        <v>6</v>
      </c>
      <c r="AI124" s="496" t="str">
        <f>AT124</f>
        <v>Аттестация условий оабочих мест</v>
      </c>
      <c r="AJ124" s="450" t="str">
        <f>AU124</f>
        <v>сумма в год</v>
      </c>
      <c r="AK124" s="487">
        <f t="shared" si="352"/>
        <v>0.41870824053452116</v>
      </c>
      <c r="AL124" s="361">
        <f>AM13</f>
        <v>188</v>
      </c>
      <c r="AM124" s="380">
        <v>1</v>
      </c>
      <c r="AN124" s="381">
        <f t="shared" si="353"/>
        <v>2.2271714922048997E-3</v>
      </c>
      <c r="AO124" s="488">
        <f>AZ124</f>
        <v>56000</v>
      </c>
      <c r="AP124" s="388"/>
      <c r="AQ124" s="393">
        <f t="shared" si="354"/>
        <v>124.72160356347439</v>
      </c>
      <c r="AR124" s="602"/>
      <c r="AS124" s="497">
        <f t="shared" si="366"/>
        <v>6</v>
      </c>
      <c r="AT124" s="498" t="str">
        <f t="shared" si="367"/>
        <v>Аттестация условий оабочих мест</v>
      </c>
      <c r="AU124" s="450" t="str">
        <f t="shared" si="368"/>
        <v>сумма в год</v>
      </c>
      <c r="AV124" s="487">
        <f t="shared" si="355"/>
        <v>0.11358574610244988</v>
      </c>
      <c r="AW124" s="361">
        <f>AW123</f>
        <v>51</v>
      </c>
      <c r="AX124" s="380">
        <v>1</v>
      </c>
      <c r="AY124" s="381">
        <f t="shared" si="356"/>
        <v>2.2271714922048997E-3</v>
      </c>
      <c r="AZ124" s="488">
        <f t="shared" si="369"/>
        <v>56000</v>
      </c>
      <c r="BA124" s="497"/>
      <c r="BB124" s="239">
        <f t="shared" si="357"/>
        <v>124.72160356347439</v>
      </c>
      <c r="BC124" s="602"/>
      <c r="BD124" s="490">
        <f t="shared" si="370"/>
        <v>6</v>
      </c>
      <c r="BE124" s="496" t="str">
        <f t="shared" si="371"/>
        <v>Аттестация условий оабочих мест</v>
      </c>
      <c r="BF124" s="450" t="str">
        <f t="shared" si="372"/>
        <v>сумма в год</v>
      </c>
      <c r="BG124" s="487"/>
      <c r="BH124" s="361">
        <f>BI12</f>
        <v>33</v>
      </c>
      <c r="BI124" s="380">
        <v>1</v>
      </c>
      <c r="BJ124" s="381">
        <f t="shared" si="358"/>
        <v>0</v>
      </c>
      <c r="BK124" s="488">
        <f t="shared" si="373"/>
        <v>56000</v>
      </c>
      <c r="BL124" s="227"/>
      <c r="BM124" s="393">
        <f t="shared" si="359"/>
        <v>0</v>
      </c>
      <c r="BN124" s="602"/>
      <c r="BO124" s="388">
        <v>6</v>
      </c>
      <c r="BP124" s="235" t="s">
        <v>222</v>
      </c>
      <c r="BQ124" s="450" t="s">
        <v>47</v>
      </c>
      <c r="BR124" s="487"/>
      <c r="BS124" s="396">
        <f t="shared" si="376"/>
        <v>4</v>
      </c>
      <c r="BT124" s="380">
        <v>1</v>
      </c>
      <c r="BU124" s="381">
        <f t="shared" si="374"/>
        <v>0</v>
      </c>
      <c r="BV124" s="488">
        <v>56000</v>
      </c>
      <c r="BW124" s="388"/>
      <c r="BX124" s="236">
        <f t="shared" si="360"/>
        <v>0</v>
      </c>
      <c r="BY124" s="573"/>
      <c r="BZ124" s="447">
        <f>BR124+BG124+AV124+AK124+Z124+O124+D124</f>
        <v>1</v>
      </c>
      <c r="CA124" s="398">
        <f>BX124*BS124+BM124*BH124+BB124*AW124+AQ124*AL124+AF124*AA124+U124*P124+J124*E124</f>
        <v>56000</v>
      </c>
      <c r="CB124" s="449">
        <v>226</v>
      </c>
      <c r="CC124" s="399">
        <v>56000</v>
      </c>
      <c r="CD124" s="501">
        <f t="shared" si="361"/>
        <v>0</v>
      </c>
      <c r="CE124" s="368" t="e">
        <f>CE123-CE122</f>
        <v>#REF!</v>
      </c>
    </row>
    <row r="125" spans="1:87" s="234" customFormat="1" ht="30">
      <c r="A125" s="388">
        <f t="shared" si="362"/>
        <v>7</v>
      </c>
      <c r="B125" s="486" t="str">
        <f t="shared" si="363"/>
        <v>Инструментальный контроль качества</v>
      </c>
      <c r="C125" s="450" t="str">
        <f t="shared" si="364"/>
        <v>сумма в год</v>
      </c>
      <c r="D125" s="487">
        <f t="shared" si="346"/>
        <v>0.11135857461024498</v>
      </c>
      <c r="E125" s="361">
        <f t="shared" si="375"/>
        <v>50</v>
      </c>
      <c r="F125" s="380">
        <v>1</v>
      </c>
      <c r="G125" s="381">
        <f t="shared" si="347"/>
        <v>2.2271714922048997E-3</v>
      </c>
      <c r="H125" s="488">
        <f>AD125</f>
        <v>4500</v>
      </c>
      <c r="I125" s="227"/>
      <c r="J125" s="489">
        <f t="shared" si="348"/>
        <v>10.022271714922049</v>
      </c>
      <c r="K125" s="602"/>
      <c r="L125" s="490">
        <f>W125</f>
        <v>7</v>
      </c>
      <c r="M125" s="491" t="str">
        <f>X125</f>
        <v>Инструментальный контроль качества</v>
      </c>
      <c r="N125" s="450" t="str">
        <f>Y125</f>
        <v>сумма в год</v>
      </c>
      <c r="O125" s="492"/>
      <c r="P125" s="357"/>
      <c r="Q125" s="386"/>
      <c r="R125" s="387"/>
      <c r="S125" s="488"/>
      <c r="T125" s="388"/>
      <c r="U125" s="389"/>
      <c r="V125" s="602"/>
      <c r="W125" s="388">
        <f>AH125</f>
        <v>7</v>
      </c>
      <c r="X125" s="493" t="str">
        <f>AI125</f>
        <v>Инструментальный контроль качества</v>
      </c>
      <c r="Y125" s="450" t="str">
        <f>AJ125</f>
        <v>сумма в год</v>
      </c>
      <c r="Z125" s="487">
        <f t="shared" si="349"/>
        <v>0.35634743875278396</v>
      </c>
      <c r="AA125" s="361">
        <f t="shared" si="365"/>
        <v>160</v>
      </c>
      <c r="AB125" s="380">
        <v>1</v>
      </c>
      <c r="AC125" s="381">
        <f t="shared" si="350"/>
        <v>2.2271714922048997E-3</v>
      </c>
      <c r="AD125" s="494">
        <f>AO125</f>
        <v>4500</v>
      </c>
      <c r="AE125" s="495"/>
      <c r="AF125" s="391">
        <f t="shared" si="351"/>
        <v>10.022271714922049</v>
      </c>
      <c r="AG125" s="602"/>
      <c r="AH125" s="388">
        <f>AS125</f>
        <v>7</v>
      </c>
      <c r="AI125" s="496" t="str">
        <f>AT125</f>
        <v>Инструментальный контроль качества</v>
      </c>
      <c r="AJ125" s="450" t="str">
        <f>AU125</f>
        <v>сумма в год</v>
      </c>
      <c r="AK125" s="487">
        <f t="shared" si="352"/>
        <v>0.41870824053452116</v>
      </c>
      <c r="AL125" s="361">
        <f>AM12</f>
        <v>188</v>
      </c>
      <c r="AM125" s="380">
        <v>1</v>
      </c>
      <c r="AN125" s="381">
        <f t="shared" si="353"/>
        <v>2.2271714922048997E-3</v>
      </c>
      <c r="AO125" s="488">
        <f>AZ125</f>
        <v>4500</v>
      </c>
      <c r="AP125" s="388"/>
      <c r="AQ125" s="393">
        <f t="shared" si="354"/>
        <v>10.022271714922049</v>
      </c>
      <c r="AR125" s="602"/>
      <c r="AS125" s="497">
        <f t="shared" si="366"/>
        <v>7</v>
      </c>
      <c r="AT125" s="498" t="str">
        <f t="shared" si="367"/>
        <v>Инструментальный контроль качества</v>
      </c>
      <c r="AU125" s="450" t="str">
        <f t="shared" si="368"/>
        <v>сумма в год</v>
      </c>
      <c r="AV125" s="487">
        <f t="shared" si="355"/>
        <v>0.11358574610244988</v>
      </c>
      <c r="AW125" s="361">
        <f>AX12</f>
        <v>51</v>
      </c>
      <c r="AX125" s="380">
        <v>1</v>
      </c>
      <c r="AY125" s="381">
        <f t="shared" si="356"/>
        <v>2.2271714922048997E-3</v>
      </c>
      <c r="AZ125" s="488">
        <f t="shared" si="369"/>
        <v>4500</v>
      </c>
      <c r="BA125" s="497"/>
      <c r="BB125" s="239">
        <f t="shared" si="357"/>
        <v>10.022271714922049</v>
      </c>
      <c r="BC125" s="602"/>
      <c r="BD125" s="490">
        <f t="shared" si="370"/>
        <v>7</v>
      </c>
      <c r="BE125" s="496" t="str">
        <f t="shared" si="371"/>
        <v>Инструментальный контроль качества</v>
      </c>
      <c r="BF125" s="450" t="str">
        <f t="shared" si="372"/>
        <v>сумма в год</v>
      </c>
      <c r="BG125" s="487"/>
      <c r="BH125" s="361">
        <f>BI12</f>
        <v>33</v>
      </c>
      <c r="BI125" s="380">
        <v>1</v>
      </c>
      <c r="BJ125" s="381">
        <f t="shared" si="358"/>
        <v>0</v>
      </c>
      <c r="BK125" s="488">
        <f t="shared" si="373"/>
        <v>4500</v>
      </c>
      <c r="BL125" s="227"/>
      <c r="BM125" s="393">
        <f t="shared" si="359"/>
        <v>0</v>
      </c>
      <c r="BN125" s="602"/>
      <c r="BO125" s="388">
        <v>7</v>
      </c>
      <c r="BP125" s="496" t="s">
        <v>221</v>
      </c>
      <c r="BQ125" s="450" t="s">
        <v>47</v>
      </c>
      <c r="BR125" s="487"/>
      <c r="BS125" s="396">
        <f t="shared" si="376"/>
        <v>4</v>
      </c>
      <c r="BT125" s="380">
        <v>1</v>
      </c>
      <c r="BU125" s="381">
        <f t="shared" si="374"/>
        <v>0</v>
      </c>
      <c r="BV125" s="488">
        <v>4500</v>
      </c>
      <c r="BW125" s="388"/>
      <c r="BX125" s="236">
        <f t="shared" si="360"/>
        <v>0</v>
      </c>
      <c r="BY125" s="573"/>
      <c r="BZ125" s="447">
        <f>BR125+BG125+AV125+AK125+Z125+O125+D125</f>
        <v>1</v>
      </c>
      <c r="CA125" s="398">
        <f>BX125*BS125+BM125*BH125+BB125*AW125+AQ125*AL125+AF125*AA125+U125*P125+J125*E125</f>
        <v>4500</v>
      </c>
      <c r="CB125" s="449">
        <v>226</v>
      </c>
      <c r="CC125" s="399">
        <v>4500</v>
      </c>
      <c r="CD125" s="501">
        <f t="shared" si="361"/>
        <v>0</v>
      </c>
    </row>
    <row r="126" spans="1:87" s="234" customFormat="1" ht="30">
      <c r="A126" s="388">
        <f t="shared" si="362"/>
        <v>8</v>
      </c>
      <c r="B126" s="486" t="str">
        <f t="shared" si="363"/>
        <v>Замена технического паспорта</v>
      </c>
      <c r="C126" s="450" t="str">
        <f t="shared" si="364"/>
        <v>сумма в год</v>
      </c>
      <c r="D126" s="487">
        <f t="shared" si="346"/>
        <v>0.11135857461024498</v>
      </c>
      <c r="E126" s="361">
        <f t="shared" si="375"/>
        <v>50</v>
      </c>
      <c r="F126" s="380">
        <v>1</v>
      </c>
      <c r="G126" s="381">
        <f t="shared" ref="G126:G127" si="377">D126*F126/E126</f>
        <v>2.2271714922048997E-3</v>
      </c>
      <c r="H126" s="488">
        <f t="shared" ref="H126" si="378">AD126</f>
        <v>0</v>
      </c>
      <c r="I126" s="227"/>
      <c r="J126" s="489">
        <f t="shared" ref="J126:J127" si="379">G126*H126</f>
        <v>0</v>
      </c>
      <c r="K126" s="602"/>
      <c r="L126" s="490">
        <f>W126</f>
        <v>8</v>
      </c>
      <c r="M126" s="491" t="str">
        <f>X126</f>
        <v>Замена технического паспорта</v>
      </c>
      <c r="N126" s="450" t="str">
        <f>Y126</f>
        <v>сумма в год</v>
      </c>
      <c r="O126" s="492"/>
      <c r="P126" s="357"/>
      <c r="Q126" s="386"/>
      <c r="R126" s="387"/>
      <c r="S126" s="488"/>
      <c r="T126" s="388"/>
      <c r="U126" s="389"/>
      <c r="V126" s="602"/>
      <c r="W126" s="388">
        <f>AH126</f>
        <v>8</v>
      </c>
      <c r="X126" s="493" t="str">
        <f>AI126</f>
        <v>Замена технического паспорта</v>
      </c>
      <c r="Y126" s="450" t="str">
        <f>AJ126</f>
        <v>сумма в год</v>
      </c>
      <c r="Z126" s="487">
        <f t="shared" si="349"/>
        <v>0.35634743875278396</v>
      </c>
      <c r="AA126" s="361">
        <f t="shared" ref="AA126:AA127" si="380">AB19</f>
        <v>160</v>
      </c>
      <c r="AB126" s="380">
        <v>1</v>
      </c>
      <c r="AC126" s="381">
        <f t="shared" ref="AC126:AC127" si="381">Z126*AB126/AA126</f>
        <v>2.2271714922048997E-3</v>
      </c>
      <c r="AD126" s="494">
        <f t="shared" ref="AD126" si="382">AO126</f>
        <v>0</v>
      </c>
      <c r="AE126" s="495"/>
      <c r="AF126" s="391">
        <f t="shared" ref="AF126:AF127" si="383">AC126*AD126</f>
        <v>0</v>
      </c>
      <c r="AG126" s="602"/>
      <c r="AH126" s="388">
        <f>AS126</f>
        <v>8</v>
      </c>
      <c r="AI126" s="496" t="str">
        <f>AT126</f>
        <v>Замена технического паспорта</v>
      </c>
      <c r="AJ126" s="450" t="str">
        <f>AU126</f>
        <v>сумма в год</v>
      </c>
      <c r="AK126" s="487">
        <f t="shared" si="352"/>
        <v>0.41870824053452116</v>
      </c>
      <c r="AL126" s="361">
        <f>AM13</f>
        <v>188</v>
      </c>
      <c r="AM126" s="380">
        <v>1</v>
      </c>
      <c r="AN126" s="381">
        <f t="shared" ref="AN126:AN127" si="384">AK126*AM126/AL126</f>
        <v>2.2271714922048997E-3</v>
      </c>
      <c r="AO126" s="488">
        <f t="shared" ref="AO126" si="385">AZ126</f>
        <v>0</v>
      </c>
      <c r="AP126" s="388"/>
      <c r="AQ126" s="393">
        <f t="shared" ref="AQ126:AQ127" si="386">AN126*AO126</f>
        <v>0</v>
      </c>
      <c r="AR126" s="602"/>
      <c r="AS126" s="497">
        <f t="shared" si="366"/>
        <v>8</v>
      </c>
      <c r="AT126" s="498" t="str">
        <f t="shared" si="367"/>
        <v>Замена технического паспорта</v>
      </c>
      <c r="AU126" s="450" t="str">
        <f t="shared" si="368"/>
        <v>сумма в год</v>
      </c>
      <c r="AV126" s="487">
        <f t="shared" si="355"/>
        <v>0.11358574610244988</v>
      </c>
      <c r="AW126" s="361">
        <f>AX13</f>
        <v>51</v>
      </c>
      <c r="AX126" s="380">
        <v>1</v>
      </c>
      <c r="AY126" s="381">
        <f t="shared" ref="AY126:AY127" si="387">AV126*AX126/AW126</f>
        <v>2.2271714922048997E-3</v>
      </c>
      <c r="AZ126" s="488">
        <f t="shared" ref="AZ126" si="388">BK126</f>
        <v>0</v>
      </c>
      <c r="BA126" s="497"/>
      <c r="BB126" s="239">
        <f t="shared" ref="BB126:BB127" si="389">AY126*AZ126</f>
        <v>0</v>
      </c>
      <c r="BC126" s="602"/>
      <c r="BD126" s="490">
        <f t="shared" si="370"/>
        <v>8</v>
      </c>
      <c r="BE126" s="496" t="str">
        <f t="shared" si="371"/>
        <v>Замена технического паспорта</v>
      </c>
      <c r="BF126" s="450" t="str">
        <f t="shared" si="372"/>
        <v>сумма в год</v>
      </c>
      <c r="BG126" s="487"/>
      <c r="BH126" s="361">
        <f>BI13</f>
        <v>33</v>
      </c>
      <c r="BI126" s="380">
        <v>1</v>
      </c>
      <c r="BJ126" s="381">
        <f t="shared" ref="BJ126:BJ127" si="390">BG126*BI126/BH126</f>
        <v>0</v>
      </c>
      <c r="BK126" s="488">
        <f t="shared" si="373"/>
        <v>0</v>
      </c>
      <c r="BL126" s="227"/>
      <c r="BM126" s="393">
        <f t="shared" ref="BM126:BM127" si="391">BJ126*BK126</f>
        <v>0</v>
      </c>
      <c r="BN126" s="602"/>
      <c r="BO126" s="388">
        <v>8</v>
      </c>
      <c r="BP126" s="496" t="s">
        <v>180</v>
      </c>
      <c r="BQ126" s="450" t="s">
        <v>47</v>
      </c>
      <c r="BR126" s="487"/>
      <c r="BS126" s="396">
        <f t="shared" si="376"/>
        <v>4</v>
      </c>
      <c r="BT126" s="380">
        <v>1</v>
      </c>
      <c r="BU126" s="381">
        <f t="shared" ref="BU126" si="392">IFERROR(BR126*BT126/BS126,0)</f>
        <v>0</v>
      </c>
      <c r="BV126" s="488">
        <v>0</v>
      </c>
      <c r="BW126" s="388"/>
      <c r="BX126" s="236">
        <f t="shared" si="360"/>
        <v>0</v>
      </c>
      <c r="BY126" s="573"/>
      <c r="BZ126" s="447">
        <f>BR126+BG126+AV126+AK126+Z126+O126+D126</f>
        <v>1</v>
      </c>
      <c r="CA126" s="398">
        <f>BX126*BS126+BM126*BH126+BB126*AW126+AQ126*AL126+AF126*AA126+U126*P126+J126*E126</f>
        <v>0</v>
      </c>
      <c r="CB126" s="449">
        <v>226</v>
      </c>
      <c r="CC126" s="399">
        <v>0</v>
      </c>
      <c r="CD126" s="501">
        <f t="shared" si="361"/>
        <v>0</v>
      </c>
    </row>
    <row r="127" spans="1:87" s="234" customFormat="1" ht="60">
      <c r="A127" s="388">
        <f t="shared" si="362"/>
        <v>9</v>
      </c>
      <c r="B127" s="486" t="str">
        <f t="shared" si="363"/>
        <v>Экспертиза огнезащитной обработки строительных конструкций и текстильных материалов</v>
      </c>
      <c r="C127" s="450" t="str">
        <f t="shared" si="364"/>
        <v>сумма в год</v>
      </c>
      <c r="D127" s="487">
        <f t="shared" si="346"/>
        <v>0.11135857461024498</v>
      </c>
      <c r="E127" s="361">
        <f t="shared" si="375"/>
        <v>50</v>
      </c>
      <c r="F127" s="380">
        <v>1</v>
      </c>
      <c r="G127" s="381">
        <f t="shared" si="377"/>
        <v>2.2271714922048997E-3</v>
      </c>
      <c r="H127" s="488">
        <f>AD127</f>
        <v>0</v>
      </c>
      <c r="I127" s="227"/>
      <c r="J127" s="489">
        <f t="shared" si="379"/>
        <v>0</v>
      </c>
      <c r="K127" s="602"/>
      <c r="L127" s="490">
        <f>W127</f>
        <v>9</v>
      </c>
      <c r="M127" s="491" t="str">
        <f>X127</f>
        <v>Экспертиза огнезащитной обработки строительных конструкций и текстильных материалов</v>
      </c>
      <c r="N127" s="450" t="str">
        <f>Y127</f>
        <v>сумма в год</v>
      </c>
      <c r="O127" s="492"/>
      <c r="P127" s="357"/>
      <c r="Q127" s="386"/>
      <c r="R127" s="387"/>
      <c r="S127" s="488"/>
      <c r="T127" s="388"/>
      <c r="U127" s="389"/>
      <c r="V127" s="602"/>
      <c r="W127" s="388">
        <f>AH127</f>
        <v>9</v>
      </c>
      <c r="X127" s="493" t="str">
        <f>AI127</f>
        <v>Экспертиза огнезащитной обработки строительных конструкций и текстильных материалов</v>
      </c>
      <c r="Y127" s="450" t="str">
        <f>AJ127</f>
        <v>сумма в год</v>
      </c>
      <c r="Z127" s="487">
        <f t="shared" si="349"/>
        <v>0.35634743875278396</v>
      </c>
      <c r="AA127" s="361">
        <f t="shared" si="380"/>
        <v>160</v>
      </c>
      <c r="AB127" s="380">
        <v>1</v>
      </c>
      <c r="AC127" s="381">
        <f t="shared" si="381"/>
        <v>2.2271714922048997E-3</v>
      </c>
      <c r="AD127" s="494">
        <f>AO127</f>
        <v>0</v>
      </c>
      <c r="AE127" s="495"/>
      <c r="AF127" s="391">
        <f t="shared" si="383"/>
        <v>0</v>
      </c>
      <c r="AG127" s="602"/>
      <c r="AH127" s="388">
        <f>AS127</f>
        <v>9</v>
      </c>
      <c r="AI127" s="496" t="str">
        <f>AT127</f>
        <v>Экспертиза огнезащитной обработки строительных конструкций и текстильных материалов</v>
      </c>
      <c r="AJ127" s="450" t="str">
        <f>AU127</f>
        <v>сумма в год</v>
      </c>
      <c r="AK127" s="487">
        <f t="shared" si="352"/>
        <v>0.41870824053452116</v>
      </c>
      <c r="AL127" s="361">
        <f>AM14</f>
        <v>188</v>
      </c>
      <c r="AM127" s="380">
        <v>1</v>
      </c>
      <c r="AN127" s="381">
        <f t="shared" si="384"/>
        <v>2.2271714922048997E-3</v>
      </c>
      <c r="AO127" s="488">
        <f>AZ127</f>
        <v>0</v>
      </c>
      <c r="AP127" s="388"/>
      <c r="AQ127" s="393">
        <f t="shared" si="386"/>
        <v>0</v>
      </c>
      <c r="AR127" s="602"/>
      <c r="AS127" s="497">
        <f t="shared" si="366"/>
        <v>9</v>
      </c>
      <c r="AT127" s="498" t="str">
        <f t="shared" si="367"/>
        <v>Экспертиза огнезащитной обработки строительных конструкций и текстильных материалов</v>
      </c>
      <c r="AU127" s="450" t="str">
        <f t="shared" si="368"/>
        <v>сумма в год</v>
      </c>
      <c r="AV127" s="487">
        <f t="shared" si="355"/>
        <v>0.11358574610244988</v>
      </c>
      <c r="AW127" s="361">
        <f>AX14</f>
        <v>51</v>
      </c>
      <c r="AX127" s="380">
        <v>1</v>
      </c>
      <c r="AY127" s="381">
        <f t="shared" si="387"/>
        <v>2.2271714922048997E-3</v>
      </c>
      <c r="AZ127" s="488">
        <f t="shared" si="369"/>
        <v>0</v>
      </c>
      <c r="BA127" s="497"/>
      <c r="BB127" s="239">
        <f t="shared" si="389"/>
        <v>0</v>
      </c>
      <c r="BC127" s="602"/>
      <c r="BD127" s="490">
        <f t="shared" si="370"/>
        <v>9</v>
      </c>
      <c r="BE127" s="496" t="str">
        <f t="shared" si="371"/>
        <v>Экспертиза огнезащитной обработки строительных конструкций и текстильных материалов</v>
      </c>
      <c r="BF127" s="450" t="str">
        <f t="shared" si="372"/>
        <v>сумма в год</v>
      </c>
      <c r="BG127" s="487"/>
      <c r="BH127" s="361">
        <f>BI14</f>
        <v>33</v>
      </c>
      <c r="BI127" s="380">
        <v>1</v>
      </c>
      <c r="BJ127" s="381">
        <f t="shared" si="390"/>
        <v>0</v>
      </c>
      <c r="BK127" s="488">
        <f t="shared" si="373"/>
        <v>0</v>
      </c>
      <c r="BL127" s="227"/>
      <c r="BM127" s="393">
        <f t="shared" si="391"/>
        <v>0</v>
      </c>
      <c r="BN127" s="602"/>
      <c r="BO127" s="388">
        <v>9</v>
      </c>
      <c r="BP127" s="496" t="s">
        <v>223</v>
      </c>
      <c r="BQ127" s="450" t="s">
        <v>47</v>
      </c>
      <c r="BR127" s="487"/>
      <c r="BS127" s="396">
        <f t="shared" si="376"/>
        <v>4</v>
      </c>
      <c r="BT127" s="380">
        <v>1</v>
      </c>
      <c r="BU127" s="381">
        <f t="shared" si="374"/>
        <v>0</v>
      </c>
      <c r="BV127" s="488">
        <v>0</v>
      </c>
      <c r="BW127" s="388"/>
      <c r="BX127" s="236">
        <f t="shared" si="360"/>
        <v>0</v>
      </c>
      <c r="BY127" s="573"/>
      <c r="BZ127" s="447">
        <f>BR127+BG127+AV127+AK127+Z127+O127+D127</f>
        <v>1</v>
      </c>
      <c r="CA127" s="398">
        <f>BX127*BS127+BM127*BH127+BB127*AW127+AQ127*AL127+AF127*AA127+U127*P127+J127*E127</f>
        <v>0</v>
      </c>
      <c r="CB127" s="449">
        <v>226</v>
      </c>
      <c r="CC127" s="399">
        <v>0</v>
      </c>
      <c r="CD127" s="501">
        <f t="shared" si="361"/>
        <v>0</v>
      </c>
    </row>
    <row r="128" spans="1:87" s="234" customFormat="1" ht="30">
      <c r="A128" s="388">
        <f t="shared" si="362"/>
        <v>10</v>
      </c>
      <c r="B128" s="486" t="str">
        <f t="shared" si="363"/>
        <v>Налоги, госпошлина</v>
      </c>
      <c r="C128" s="450" t="str">
        <f t="shared" si="364"/>
        <v>сумма в год</v>
      </c>
      <c r="D128" s="487">
        <f t="shared" si="346"/>
        <v>0.11135857461024498</v>
      </c>
      <c r="E128" s="361">
        <f t="shared" si="375"/>
        <v>50</v>
      </c>
      <c r="F128" s="380">
        <v>1</v>
      </c>
      <c r="G128" s="381">
        <f t="shared" si="347"/>
        <v>2.2271714922048997E-3</v>
      </c>
      <c r="H128" s="488">
        <f>AD128</f>
        <v>2000</v>
      </c>
      <c r="I128" s="227"/>
      <c r="J128" s="489">
        <f t="shared" si="348"/>
        <v>4.4543429844097995</v>
      </c>
      <c r="K128" s="602"/>
      <c r="L128" s="490">
        <f>W128</f>
        <v>10</v>
      </c>
      <c r="M128" s="491" t="str">
        <f>X128</f>
        <v>Налоги, госпошлина</v>
      </c>
      <c r="N128" s="450" t="str">
        <f>Y128</f>
        <v>сумма в год</v>
      </c>
      <c r="O128" s="492"/>
      <c r="P128" s="357"/>
      <c r="Q128" s="386"/>
      <c r="R128" s="387"/>
      <c r="S128" s="488"/>
      <c r="T128" s="388"/>
      <c r="U128" s="389"/>
      <c r="V128" s="602"/>
      <c r="W128" s="388">
        <f>AH128</f>
        <v>10</v>
      </c>
      <c r="X128" s="493" t="str">
        <f>AI128</f>
        <v>Налоги, госпошлина</v>
      </c>
      <c r="Y128" s="450" t="str">
        <f>AJ128</f>
        <v>сумма в год</v>
      </c>
      <c r="Z128" s="487">
        <f t="shared" si="349"/>
        <v>0.35634743875278396</v>
      </c>
      <c r="AA128" s="361">
        <f>AB12</f>
        <v>160</v>
      </c>
      <c r="AB128" s="380">
        <v>1</v>
      </c>
      <c r="AC128" s="381">
        <f t="shared" si="350"/>
        <v>2.2271714922048997E-3</v>
      </c>
      <c r="AD128" s="494">
        <f>AO128</f>
        <v>2000</v>
      </c>
      <c r="AE128" s="495"/>
      <c r="AF128" s="391">
        <f t="shared" si="351"/>
        <v>4.4543429844097995</v>
      </c>
      <c r="AG128" s="602"/>
      <c r="AH128" s="388">
        <f>AS128</f>
        <v>10</v>
      </c>
      <c r="AI128" s="496" t="str">
        <f>AT128</f>
        <v>Налоги, госпошлина</v>
      </c>
      <c r="AJ128" s="450" t="str">
        <f>AU128</f>
        <v>сумма в год</v>
      </c>
      <c r="AK128" s="487">
        <f t="shared" si="352"/>
        <v>0.41870824053452116</v>
      </c>
      <c r="AL128" s="361">
        <f>AM12</f>
        <v>188</v>
      </c>
      <c r="AM128" s="380">
        <v>1</v>
      </c>
      <c r="AN128" s="381">
        <f t="shared" si="353"/>
        <v>2.2271714922048997E-3</v>
      </c>
      <c r="AO128" s="488">
        <f>AZ128</f>
        <v>2000</v>
      </c>
      <c r="AP128" s="388"/>
      <c r="AQ128" s="393">
        <f t="shared" si="354"/>
        <v>4.4543429844097995</v>
      </c>
      <c r="AR128" s="602"/>
      <c r="AS128" s="497">
        <f t="shared" si="366"/>
        <v>10</v>
      </c>
      <c r="AT128" s="498" t="str">
        <f t="shared" si="367"/>
        <v>Налоги, госпошлина</v>
      </c>
      <c r="AU128" s="450" t="str">
        <f t="shared" si="368"/>
        <v>сумма в год</v>
      </c>
      <c r="AV128" s="487">
        <f t="shared" si="355"/>
        <v>0.11358574610244988</v>
      </c>
      <c r="AW128" s="361">
        <f>AX12</f>
        <v>51</v>
      </c>
      <c r="AX128" s="380">
        <v>1</v>
      </c>
      <c r="AY128" s="381">
        <f t="shared" si="356"/>
        <v>2.2271714922048997E-3</v>
      </c>
      <c r="AZ128" s="488">
        <f t="shared" si="369"/>
        <v>2000</v>
      </c>
      <c r="BA128" s="497"/>
      <c r="BB128" s="239">
        <f t="shared" si="357"/>
        <v>4.4543429844097995</v>
      </c>
      <c r="BC128" s="602"/>
      <c r="BD128" s="490">
        <f t="shared" si="370"/>
        <v>10</v>
      </c>
      <c r="BE128" s="496" t="str">
        <f t="shared" si="371"/>
        <v>Налоги, госпошлина</v>
      </c>
      <c r="BF128" s="450" t="str">
        <f t="shared" si="372"/>
        <v>сумма в год</v>
      </c>
      <c r="BG128" s="487"/>
      <c r="BH128" s="361">
        <f>BI12</f>
        <v>33</v>
      </c>
      <c r="BI128" s="380">
        <v>1</v>
      </c>
      <c r="BJ128" s="381">
        <f t="shared" si="358"/>
        <v>0</v>
      </c>
      <c r="BK128" s="488">
        <f t="shared" si="373"/>
        <v>2000</v>
      </c>
      <c r="BL128" s="227"/>
      <c r="BM128" s="393">
        <f t="shared" si="359"/>
        <v>0</v>
      </c>
      <c r="BN128" s="602"/>
      <c r="BO128" s="388">
        <v>10</v>
      </c>
      <c r="BP128" s="496" t="s">
        <v>110</v>
      </c>
      <c r="BQ128" s="450" t="s">
        <v>47</v>
      </c>
      <c r="BR128" s="487"/>
      <c r="BS128" s="396">
        <f>BS127</f>
        <v>4</v>
      </c>
      <c r="BT128" s="380">
        <v>1</v>
      </c>
      <c r="BU128" s="381">
        <f t="shared" si="374"/>
        <v>0</v>
      </c>
      <c r="BV128" s="488">
        <v>2000</v>
      </c>
      <c r="BW128" s="388"/>
      <c r="BX128" s="236">
        <f t="shared" si="360"/>
        <v>0</v>
      </c>
      <c r="BY128" s="573"/>
      <c r="BZ128" s="447">
        <f>BR128+BG128+AV128+AK128+Z128+O128+D128</f>
        <v>1</v>
      </c>
      <c r="CA128" s="398">
        <f>BX128*BS128+BM128*BH128+BB128*AW128+AQ128*AL128+AF128*AA128+U128*P128+J128*E128</f>
        <v>2000.0000000000002</v>
      </c>
      <c r="CB128" s="449">
        <v>290</v>
      </c>
      <c r="CC128" s="505">
        <f>BU164</f>
        <v>2000</v>
      </c>
      <c r="CD128" s="501">
        <f t="shared" si="361"/>
        <v>0</v>
      </c>
      <c r="CE128" s="524">
        <v>340</v>
      </c>
    </row>
    <row r="129" spans="1:85" s="234" customFormat="1" ht="30">
      <c r="A129" s="388">
        <f t="shared" si="362"/>
        <v>11</v>
      </c>
      <c r="B129" s="486" t="str">
        <f t="shared" si="363"/>
        <v>пособие по уходу за ребенком до 3-х лет</v>
      </c>
      <c r="C129" s="450" t="str">
        <f t="shared" si="364"/>
        <v>сумма в год</v>
      </c>
      <c r="D129" s="487"/>
      <c r="E129" s="361">
        <f t="shared" si="375"/>
        <v>50</v>
      </c>
      <c r="F129" s="380">
        <v>1</v>
      </c>
      <c r="G129" s="381">
        <f t="shared" si="347"/>
        <v>0</v>
      </c>
      <c r="H129" s="488">
        <f>AD129</f>
        <v>2700</v>
      </c>
      <c r="I129" s="402"/>
      <c r="J129" s="506">
        <f t="shared" si="348"/>
        <v>0</v>
      </c>
      <c r="K129" s="602"/>
      <c r="L129" s="490">
        <f>W129</f>
        <v>11</v>
      </c>
      <c r="M129" s="491" t="str">
        <f>X129</f>
        <v>пособие по уходу за ребенком до 3-х лет</v>
      </c>
      <c r="N129" s="450" t="str">
        <f>Y129</f>
        <v>сумма в год</v>
      </c>
      <c r="O129" s="492"/>
      <c r="P129" s="357"/>
      <c r="Q129" s="386"/>
      <c r="R129" s="387"/>
      <c r="S129" s="507"/>
      <c r="T129" s="407"/>
      <c r="U129" s="508"/>
      <c r="V129" s="602"/>
      <c r="W129" s="388">
        <f>AH129</f>
        <v>11</v>
      </c>
      <c r="X129" s="493" t="str">
        <f>AI129</f>
        <v>пособие по уходу за ребенком до 3-х лет</v>
      </c>
      <c r="Y129" s="450" t="str">
        <f>AJ129</f>
        <v>сумма в год</v>
      </c>
      <c r="Z129" s="487">
        <f>1/399*AA129</f>
        <v>0.40100250626566414</v>
      </c>
      <c r="AA129" s="361">
        <f>AB12</f>
        <v>160</v>
      </c>
      <c r="AB129" s="380">
        <v>1</v>
      </c>
      <c r="AC129" s="381">
        <f t="shared" si="350"/>
        <v>2.5062656641604009E-3</v>
      </c>
      <c r="AD129" s="494">
        <f>AO129</f>
        <v>2700</v>
      </c>
      <c r="AE129" s="509"/>
      <c r="AF129" s="510">
        <f t="shared" si="351"/>
        <v>6.7669172932330826</v>
      </c>
      <c r="AG129" s="602"/>
      <c r="AH129" s="388">
        <f>AS129</f>
        <v>11</v>
      </c>
      <c r="AI129" s="496" t="str">
        <f>AT129</f>
        <v>пособие по уходу за ребенком до 3-х лет</v>
      </c>
      <c r="AJ129" s="450" t="str">
        <f>AU129</f>
        <v>сумма в год</v>
      </c>
      <c r="AK129" s="487">
        <f>1/399*AL129</f>
        <v>0.47117794486215536</v>
      </c>
      <c r="AL129" s="361">
        <f>AM12</f>
        <v>188</v>
      </c>
      <c r="AM129" s="380">
        <v>1</v>
      </c>
      <c r="AN129" s="381">
        <f t="shared" si="353"/>
        <v>2.5062656641604009E-3</v>
      </c>
      <c r="AO129" s="488">
        <f>AZ129</f>
        <v>2700</v>
      </c>
      <c r="AP129" s="407"/>
      <c r="AQ129" s="511">
        <f t="shared" si="354"/>
        <v>6.7669172932330826</v>
      </c>
      <c r="AR129" s="602"/>
      <c r="AS129" s="497">
        <f t="shared" si="366"/>
        <v>11</v>
      </c>
      <c r="AT129" s="498" t="str">
        <f t="shared" si="367"/>
        <v>пособие по уходу за ребенком до 3-х лет</v>
      </c>
      <c r="AU129" s="450" t="str">
        <f t="shared" si="368"/>
        <v>сумма в год</v>
      </c>
      <c r="AV129" s="487">
        <f>1/399*AW129</f>
        <v>0.12781954887218044</v>
      </c>
      <c r="AW129" s="361">
        <f>AX12</f>
        <v>51</v>
      </c>
      <c r="AX129" s="380">
        <v>1</v>
      </c>
      <c r="AY129" s="381">
        <f t="shared" si="356"/>
        <v>2.5062656641604009E-3</v>
      </c>
      <c r="AZ129" s="488">
        <f t="shared" si="369"/>
        <v>2700</v>
      </c>
      <c r="BA129" s="497"/>
      <c r="BB129" s="512">
        <f t="shared" si="357"/>
        <v>6.7669172932330826</v>
      </c>
      <c r="BC129" s="602"/>
      <c r="BD129" s="490">
        <f t="shared" si="370"/>
        <v>11</v>
      </c>
      <c r="BE129" s="496" t="str">
        <f t="shared" si="371"/>
        <v>пособие по уходу за ребенком до 3-х лет</v>
      </c>
      <c r="BF129" s="450" t="str">
        <f t="shared" si="372"/>
        <v>сумма в год</v>
      </c>
      <c r="BG129" s="487"/>
      <c r="BH129" s="361">
        <f>BI12</f>
        <v>33</v>
      </c>
      <c r="BI129" s="380">
        <v>1</v>
      </c>
      <c r="BJ129" s="381">
        <f t="shared" si="358"/>
        <v>0</v>
      </c>
      <c r="BK129" s="488">
        <f t="shared" si="373"/>
        <v>2700</v>
      </c>
      <c r="BL129" s="402"/>
      <c r="BM129" s="511">
        <f t="shared" si="359"/>
        <v>0</v>
      </c>
      <c r="BN129" s="602"/>
      <c r="BO129" s="388">
        <v>11</v>
      </c>
      <c r="BP129" s="513" t="s">
        <v>111</v>
      </c>
      <c r="BQ129" s="450" t="s">
        <v>47</v>
      </c>
      <c r="BR129" s="487"/>
      <c r="BS129" s="396">
        <f>BS128</f>
        <v>4</v>
      </c>
      <c r="BT129" s="380">
        <v>1</v>
      </c>
      <c r="BU129" s="381">
        <f t="shared" si="374"/>
        <v>0</v>
      </c>
      <c r="BV129" s="507">
        <v>2700</v>
      </c>
      <c r="BW129" s="407"/>
      <c r="BX129" s="236">
        <f t="shared" si="360"/>
        <v>0</v>
      </c>
      <c r="BY129" s="573"/>
      <c r="BZ129" s="447">
        <f>BR129+BG129+AV129+AK129+Z129+O129+D129</f>
        <v>1</v>
      </c>
      <c r="CA129" s="398">
        <f>BX129*BS129+BM129*BH129+BB129*AW129+AQ129*AL129+AF129*AA129+U129*P129+J129*E129</f>
        <v>2700</v>
      </c>
      <c r="CB129" s="449">
        <v>212</v>
      </c>
      <c r="CC129" s="505">
        <f>BU157</f>
        <v>2700</v>
      </c>
      <c r="CD129" s="501">
        <f t="shared" si="361"/>
        <v>0</v>
      </c>
      <c r="CE129" s="368">
        <f>CA78+CA119+CA132+CA133+CA134+CA141+CA138</f>
        <v>525534.4</v>
      </c>
    </row>
    <row r="130" spans="1:85" s="234" customFormat="1" ht="30">
      <c r="A130" s="388">
        <f t="shared" si="362"/>
        <v>12</v>
      </c>
      <c r="B130" s="486" t="str">
        <f t="shared" si="363"/>
        <v>Медосмотр административного персонала</v>
      </c>
      <c r="C130" s="450" t="str">
        <f t="shared" si="364"/>
        <v>сумма в год</v>
      </c>
      <c r="D130" s="487">
        <f t="shared" ref="D130:D140" si="393">1/449*E130</f>
        <v>0.11135857461024498</v>
      </c>
      <c r="E130" s="361">
        <f t="shared" si="375"/>
        <v>50</v>
      </c>
      <c r="F130" s="380">
        <v>1</v>
      </c>
      <c r="G130" s="381">
        <f t="shared" si="347"/>
        <v>2.2271714922048997E-3</v>
      </c>
      <c r="H130" s="488">
        <f>AD130</f>
        <v>0</v>
      </c>
      <c r="I130" s="402"/>
      <c r="J130" s="489">
        <f t="shared" si="348"/>
        <v>0</v>
      </c>
      <c r="K130" s="602"/>
      <c r="L130" s="490">
        <f>W130</f>
        <v>12</v>
      </c>
      <c r="M130" s="491" t="str">
        <f>X130</f>
        <v>Медосмотр административного персонала</v>
      </c>
      <c r="N130" s="450" t="str">
        <f>Y130</f>
        <v>сумма в год</v>
      </c>
      <c r="O130" s="492"/>
      <c r="P130" s="357"/>
      <c r="Q130" s="386"/>
      <c r="R130" s="387"/>
      <c r="S130" s="507"/>
      <c r="T130" s="407"/>
      <c r="U130" s="389"/>
      <c r="V130" s="602"/>
      <c r="W130" s="388">
        <f>AH130</f>
        <v>12</v>
      </c>
      <c r="X130" s="493" t="str">
        <f>AI130</f>
        <v>Медосмотр административного персонала</v>
      </c>
      <c r="Y130" s="450" t="str">
        <f>AJ130</f>
        <v>сумма в год</v>
      </c>
      <c r="Z130" s="487">
        <f t="shared" ref="Z130:Z140" si="394">1/449*AA130</f>
        <v>0.35634743875278396</v>
      </c>
      <c r="AA130" s="361">
        <f>AB12</f>
        <v>160</v>
      </c>
      <c r="AB130" s="380">
        <v>1</v>
      </c>
      <c r="AC130" s="381">
        <f t="shared" si="350"/>
        <v>2.2271714922048997E-3</v>
      </c>
      <c r="AD130" s="494">
        <f>AO130</f>
        <v>0</v>
      </c>
      <c r="AE130" s="509"/>
      <c r="AF130" s="391">
        <f t="shared" si="351"/>
        <v>0</v>
      </c>
      <c r="AG130" s="602"/>
      <c r="AH130" s="388">
        <f>AS130</f>
        <v>12</v>
      </c>
      <c r="AI130" s="496" t="str">
        <f>AT130</f>
        <v>Медосмотр административного персонала</v>
      </c>
      <c r="AJ130" s="450" t="str">
        <f>AU130</f>
        <v>сумма в год</v>
      </c>
      <c r="AK130" s="487">
        <f t="shared" ref="AK130:AK140" si="395">1/449*AL130</f>
        <v>0.41870824053452116</v>
      </c>
      <c r="AL130" s="361">
        <f>AM12</f>
        <v>188</v>
      </c>
      <c r="AM130" s="380">
        <v>1</v>
      </c>
      <c r="AN130" s="381">
        <f t="shared" si="353"/>
        <v>2.2271714922048997E-3</v>
      </c>
      <c r="AO130" s="488">
        <f>AZ130</f>
        <v>0</v>
      </c>
      <c r="AP130" s="407"/>
      <c r="AQ130" s="393">
        <f t="shared" si="354"/>
        <v>0</v>
      </c>
      <c r="AR130" s="602"/>
      <c r="AS130" s="497">
        <f t="shared" si="366"/>
        <v>12</v>
      </c>
      <c r="AT130" s="498" t="str">
        <f t="shared" si="367"/>
        <v>Медосмотр административного персонала</v>
      </c>
      <c r="AU130" s="450" t="str">
        <f t="shared" si="368"/>
        <v>сумма в год</v>
      </c>
      <c r="AV130" s="487">
        <f t="shared" ref="AV130:AV140" si="396">1/449*AW130</f>
        <v>0.11358574610244988</v>
      </c>
      <c r="AW130" s="361">
        <f>AX12</f>
        <v>51</v>
      </c>
      <c r="AX130" s="380">
        <v>1</v>
      </c>
      <c r="AY130" s="381">
        <f t="shared" si="356"/>
        <v>2.2271714922048997E-3</v>
      </c>
      <c r="AZ130" s="488">
        <f t="shared" si="369"/>
        <v>0</v>
      </c>
      <c r="BA130" s="497"/>
      <c r="BB130" s="239">
        <f t="shared" si="357"/>
        <v>0</v>
      </c>
      <c r="BC130" s="602"/>
      <c r="BD130" s="490">
        <f t="shared" si="370"/>
        <v>12</v>
      </c>
      <c r="BE130" s="496" t="str">
        <f t="shared" si="371"/>
        <v>Медосмотр административного персонала</v>
      </c>
      <c r="BF130" s="450" t="str">
        <f t="shared" si="372"/>
        <v>сумма в год</v>
      </c>
      <c r="BG130" s="487"/>
      <c r="BH130" s="361">
        <f>BI12</f>
        <v>33</v>
      </c>
      <c r="BI130" s="380">
        <v>1</v>
      </c>
      <c r="BJ130" s="381">
        <f t="shared" si="358"/>
        <v>0</v>
      </c>
      <c r="BK130" s="488">
        <f t="shared" si="373"/>
        <v>0</v>
      </c>
      <c r="BL130" s="402"/>
      <c r="BM130" s="393">
        <f t="shared" si="359"/>
        <v>0</v>
      </c>
      <c r="BN130" s="602"/>
      <c r="BO130" s="388">
        <v>12</v>
      </c>
      <c r="BP130" s="513" t="s">
        <v>113</v>
      </c>
      <c r="BQ130" s="450" t="s">
        <v>47</v>
      </c>
      <c r="BR130" s="487"/>
      <c r="BS130" s="396">
        <f t="shared" ref="BS130:BS142" si="397">BS129</f>
        <v>4</v>
      </c>
      <c r="BT130" s="380">
        <v>1</v>
      </c>
      <c r="BU130" s="381">
        <f t="shared" si="374"/>
        <v>0</v>
      </c>
      <c r="BV130" s="507">
        <v>0</v>
      </c>
      <c r="BW130" s="407"/>
      <c r="BX130" s="236">
        <f t="shared" si="360"/>
        <v>0</v>
      </c>
      <c r="BY130" s="573"/>
      <c r="BZ130" s="447">
        <f>BR130+BG130+AV130+AK130+Z130+O130+D130</f>
        <v>1</v>
      </c>
      <c r="CA130" s="398">
        <f>BX130*BS130+BM130*BH130+BB130*AW130+AQ130*AL130+AF130*AA130+U130*P130+J130*E130</f>
        <v>0</v>
      </c>
      <c r="CB130" s="514" t="s">
        <v>224</v>
      </c>
      <c r="CC130" s="505"/>
      <c r="CD130" s="501">
        <f t="shared" si="361"/>
        <v>0</v>
      </c>
      <c r="CE130" s="505">
        <f>BU166</f>
        <v>525534.4</v>
      </c>
    </row>
    <row r="131" spans="1:85" s="234" customFormat="1" ht="30">
      <c r="A131" s="388">
        <f t="shared" si="362"/>
        <v>13</v>
      </c>
      <c r="B131" s="486" t="str">
        <f t="shared" si="363"/>
        <v>Прочие услуги</v>
      </c>
      <c r="C131" s="450" t="str">
        <f t="shared" si="364"/>
        <v>сумма в год</v>
      </c>
      <c r="D131" s="487">
        <f t="shared" si="393"/>
        <v>0.11135857461024498</v>
      </c>
      <c r="E131" s="361">
        <f t="shared" si="375"/>
        <v>50</v>
      </c>
      <c r="F131" s="380">
        <v>1</v>
      </c>
      <c r="G131" s="381">
        <f t="shared" si="347"/>
        <v>2.2271714922048997E-3</v>
      </c>
      <c r="H131" s="488">
        <f>AD131</f>
        <v>320000</v>
      </c>
      <c r="I131" s="227"/>
      <c r="J131" s="489">
        <f t="shared" si="348"/>
        <v>712.69487750556789</v>
      </c>
      <c r="K131" s="602"/>
      <c r="L131" s="490">
        <f>W131</f>
        <v>13</v>
      </c>
      <c r="M131" s="491" t="str">
        <f>X131</f>
        <v>Прочие услуги</v>
      </c>
      <c r="N131" s="450" t="str">
        <f>Y131</f>
        <v>сумма в год</v>
      </c>
      <c r="O131" s="492"/>
      <c r="P131" s="357"/>
      <c r="Q131" s="386"/>
      <c r="R131" s="387"/>
      <c r="S131" s="488"/>
      <c r="T131" s="388"/>
      <c r="U131" s="389"/>
      <c r="V131" s="602"/>
      <c r="W131" s="388">
        <f>AH131</f>
        <v>13</v>
      </c>
      <c r="X131" s="493" t="str">
        <f>AI131</f>
        <v>Прочие услуги</v>
      </c>
      <c r="Y131" s="450" t="str">
        <f>AJ131</f>
        <v>сумма в год</v>
      </c>
      <c r="Z131" s="487">
        <f t="shared" si="394"/>
        <v>0.35634743875278396</v>
      </c>
      <c r="AA131" s="361">
        <f>AB13</f>
        <v>160</v>
      </c>
      <c r="AB131" s="380">
        <v>1</v>
      </c>
      <c r="AC131" s="381">
        <f t="shared" si="350"/>
        <v>2.2271714922048997E-3</v>
      </c>
      <c r="AD131" s="494">
        <f>AO131</f>
        <v>320000</v>
      </c>
      <c r="AE131" s="495"/>
      <c r="AF131" s="391">
        <f t="shared" si="351"/>
        <v>712.69487750556789</v>
      </c>
      <c r="AG131" s="602"/>
      <c r="AH131" s="388">
        <f>AS131</f>
        <v>13</v>
      </c>
      <c r="AI131" s="496" t="str">
        <f>AT131</f>
        <v>Прочие услуги</v>
      </c>
      <c r="AJ131" s="450" t="str">
        <f>AU131</f>
        <v>сумма в год</v>
      </c>
      <c r="AK131" s="487">
        <f t="shared" si="395"/>
        <v>0.41870824053452116</v>
      </c>
      <c r="AL131" s="361">
        <f>AM13</f>
        <v>188</v>
      </c>
      <c r="AM131" s="380">
        <v>1</v>
      </c>
      <c r="AN131" s="381">
        <f t="shared" si="353"/>
        <v>2.2271714922048997E-3</v>
      </c>
      <c r="AO131" s="488">
        <f>AZ131</f>
        <v>320000</v>
      </c>
      <c r="AP131" s="388"/>
      <c r="AQ131" s="393">
        <f t="shared" si="354"/>
        <v>712.69487750556789</v>
      </c>
      <c r="AR131" s="602"/>
      <c r="AS131" s="497">
        <f t="shared" si="366"/>
        <v>13</v>
      </c>
      <c r="AT131" s="498" t="str">
        <f t="shared" si="367"/>
        <v>Прочие услуги</v>
      </c>
      <c r="AU131" s="450" t="str">
        <f t="shared" si="368"/>
        <v>сумма в год</v>
      </c>
      <c r="AV131" s="487">
        <f t="shared" si="396"/>
        <v>0.11358574610244988</v>
      </c>
      <c r="AW131" s="361">
        <f>AX13</f>
        <v>51</v>
      </c>
      <c r="AX131" s="380">
        <v>1</v>
      </c>
      <c r="AY131" s="381">
        <f t="shared" si="356"/>
        <v>2.2271714922048997E-3</v>
      </c>
      <c r="AZ131" s="488">
        <f t="shared" si="369"/>
        <v>320000</v>
      </c>
      <c r="BA131" s="497"/>
      <c r="BB131" s="239">
        <f t="shared" si="357"/>
        <v>712.69487750556789</v>
      </c>
      <c r="BC131" s="602"/>
      <c r="BD131" s="490">
        <f t="shared" si="370"/>
        <v>13</v>
      </c>
      <c r="BE131" s="496" t="str">
        <f t="shared" si="371"/>
        <v>Прочие услуги</v>
      </c>
      <c r="BF131" s="450" t="str">
        <f t="shared" si="372"/>
        <v>сумма в год</v>
      </c>
      <c r="BG131" s="487"/>
      <c r="BH131" s="361">
        <f>BH130</f>
        <v>33</v>
      </c>
      <c r="BI131" s="380">
        <v>1</v>
      </c>
      <c r="BJ131" s="381">
        <f t="shared" si="358"/>
        <v>0</v>
      </c>
      <c r="BK131" s="488">
        <f t="shared" si="373"/>
        <v>320000</v>
      </c>
      <c r="BL131" s="227"/>
      <c r="BM131" s="393">
        <f t="shared" si="359"/>
        <v>0</v>
      </c>
      <c r="BN131" s="602"/>
      <c r="BO131" s="388">
        <v>13</v>
      </c>
      <c r="BP131" s="496" t="s">
        <v>149</v>
      </c>
      <c r="BQ131" s="450" t="s">
        <v>47</v>
      </c>
      <c r="BR131" s="487"/>
      <c r="BS131" s="396">
        <f t="shared" si="397"/>
        <v>4</v>
      </c>
      <c r="BT131" s="380">
        <v>1</v>
      </c>
      <c r="BU131" s="381">
        <f t="shared" si="374"/>
        <v>0</v>
      </c>
      <c r="BV131" s="488">
        <v>320000</v>
      </c>
      <c r="BW131" s="388"/>
      <c r="BX131" s="236">
        <f t="shared" si="360"/>
        <v>0</v>
      </c>
      <c r="BY131" s="573"/>
      <c r="BZ131" s="447">
        <f>BR131+BG131+AV131+AK131+Z131+O131+D131</f>
        <v>1</v>
      </c>
      <c r="CA131" s="398">
        <f>BX131*BS131+BM131*BH131+BB131*AW131+AQ131*AL131+AF131*AA131+U131*P131+J131*E131</f>
        <v>320000</v>
      </c>
      <c r="CB131" s="449" t="s">
        <v>229</v>
      </c>
      <c r="CC131" s="505">
        <f>BS163</f>
        <v>320000</v>
      </c>
      <c r="CD131" s="501">
        <f t="shared" si="361"/>
        <v>0</v>
      </c>
      <c r="CE131" s="368">
        <f>CE130-CE129</f>
        <v>0</v>
      </c>
    </row>
    <row r="132" spans="1:85" s="234" customFormat="1" ht="30">
      <c r="A132" s="388">
        <f t="shared" si="362"/>
        <v>14</v>
      </c>
      <c r="B132" s="486" t="str">
        <f t="shared" si="363"/>
        <v>Хоз.товары (дезинфицирующие, моющие средства)</v>
      </c>
      <c r="C132" s="450" t="str">
        <f t="shared" si="364"/>
        <v>сумма в год</v>
      </c>
      <c r="D132" s="487">
        <f t="shared" si="393"/>
        <v>0.11135857461024498</v>
      </c>
      <c r="E132" s="361">
        <f t="shared" si="375"/>
        <v>50</v>
      </c>
      <c r="F132" s="380">
        <v>1</v>
      </c>
      <c r="G132" s="381">
        <f t="shared" ref="G132:G141" si="398">D132*F132/E132</f>
        <v>2.2271714922048997E-3</v>
      </c>
      <c r="H132" s="488">
        <f>AD132</f>
        <v>234000</v>
      </c>
      <c r="I132" s="227"/>
      <c r="J132" s="489">
        <f t="shared" ref="J132:J142" si="399">G132*H132</f>
        <v>521.15812917594656</v>
      </c>
      <c r="K132" s="602"/>
      <c r="L132" s="490">
        <f>W132</f>
        <v>14</v>
      </c>
      <c r="M132" s="491" t="str">
        <f>X132</f>
        <v>Хоз.товары (дезинфицирующие, моющие средства)</v>
      </c>
      <c r="N132" s="450" t="str">
        <f>Y132</f>
        <v>сумма в год</v>
      </c>
      <c r="O132" s="492"/>
      <c r="P132" s="357"/>
      <c r="Q132" s="386"/>
      <c r="R132" s="387"/>
      <c r="S132" s="488"/>
      <c r="T132" s="388"/>
      <c r="U132" s="389"/>
      <c r="V132" s="602"/>
      <c r="W132" s="388">
        <f>AH132</f>
        <v>14</v>
      </c>
      <c r="X132" s="493" t="str">
        <f>AI132</f>
        <v>Хоз.товары (дезинфицирующие, моющие средства)</v>
      </c>
      <c r="Y132" s="450" t="str">
        <f>AJ132</f>
        <v>сумма в год</v>
      </c>
      <c r="Z132" s="487">
        <f t="shared" si="394"/>
        <v>0.35634743875278396</v>
      </c>
      <c r="AA132" s="361">
        <f>AB14</f>
        <v>160</v>
      </c>
      <c r="AB132" s="380">
        <v>1</v>
      </c>
      <c r="AC132" s="381">
        <f t="shared" ref="AC132:AC142" si="400">Z132*AB132/AA132</f>
        <v>2.2271714922048997E-3</v>
      </c>
      <c r="AD132" s="494">
        <f>AO132</f>
        <v>234000</v>
      </c>
      <c r="AE132" s="495"/>
      <c r="AF132" s="391">
        <f t="shared" ref="AF132:AF142" si="401">AC132*AD132</f>
        <v>521.15812917594656</v>
      </c>
      <c r="AG132" s="602"/>
      <c r="AH132" s="388">
        <f>AS132</f>
        <v>14</v>
      </c>
      <c r="AI132" s="496" t="str">
        <f>AT132</f>
        <v>Хоз.товары (дезинфицирующие, моющие средства)</v>
      </c>
      <c r="AJ132" s="450" t="str">
        <f>AU132</f>
        <v>сумма в год</v>
      </c>
      <c r="AK132" s="487">
        <f t="shared" si="395"/>
        <v>0.41870824053452116</v>
      </c>
      <c r="AL132" s="361">
        <f>AM14</f>
        <v>188</v>
      </c>
      <c r="AM132" s="380">
        <v>1</v>
      </c>
      <c r="AN132" s="381">
        <f t="shared" ref="AN132:AN141" si="402">AK132*AM132/AL132</f>
        <v>2.2271714922048997E-3</v>
      </c>
      <c r="AO132" s="488">
        <f>AZ132</f>
        <v>234000</v>
      </c>
      <c r="AP132" s="388"/>
      <c r="AQ132" s="393">
        <f t="shared" ref="AQ132:AQ141" si="403">AN132*AO132</f>
        <v>521.15812917594656</v>
      </c>
      <c r="AR132" s="602"/>
      <c r="AS132" s="497">
        <f t="shared" si="366"/>
        <v>14</v>
      </c>
      <c r="AT132" s="498" t="str">
        <f t="shared" si="367"/>
        <v>Хоз.товары (дезинфицирующие, моющие средства)</v>
      </c>
      <c r="AU132" s="450" t="str">
        <f t="shared" si="368"/>
        <v>сумма в год</v>
      </c>
      <c r="AV132" s="487">
        <f t="shared" si="396"/>
        <v>0.11358574610244988</v>
      </c>
      <c r="AW132" s="361">
        <f>AX14</f>
        <v>51</v>
      </c>
      <c r="AX132" s="380">
        <v>1</v>
      </c>
      <c r="AY132" s="381">
        <f t="shared" ref="AY132:AY142" si="404">AV132*AX132/AW132</f>
        <v>2.2271714922048997E-3</v>
      </c>
      <c r="AZ132" s="488">
        <f t="shared" si="369"/>
        <v>234000</v>
      </c>
      <c r="BA132" s="497"/>
      <c r="BB132" s="239">
        <f t="shared" ref="BB132:BB142" si="405">AY132*AZ132</f>
        <v>521.15812917594656</v>
      </c>
      <c r="BC132" s="602"/>
      <c r="BD132" s="490">
        <f t="shared" si="370"/>
        <v>14</v>
      </c>
      <c r="BE132" s="496" t="str">
        <f t="shared" si="371"/>
        <v>Хоз.товары (дезинфицирующие, моющие средства)</v>
      </c>
      <c r="BF132" s="450" t="str">
        <f t="shared" si="372"/>
        <v>сумма в год</v>
      </c>
      <c r="BG132" s="487"/>
      <c r="BH132" s="361">
        <f t="shared" ref="BH132:BH142" si="406">BH131</f>
        <v>33</v>
      </c>
      <c r="BI132" s="380">
        <v>1</v>
      </c>
      <c r="BJ132" s="381">
        <f t="shared" ref="BJ132:BJ140" si="407">BG132*BI132/BH132</f>
        <v>0</v>
      </c>
      <c r="BK132" s="488">
        <f t="shared" si="373"/>
        <v>234000</v>
      </c>
      <c r="BL132" s="227"/>
      <c r="BM132" s="393">
        <f t="shared" ref="BM132:BM140" si="408">BJ132*BK132</f>
        <v>0</v>
      </c>
      <c r="BN132" s="602"/>
      <c r="BO132" s="388">
        <v>14</v>
      </c>
      <c r="BP132" s="496" t="s">
        <v>114</v>
      </c>
      <c r="BQ132" s="450" t="s">
        <v>47</v>
      </c>
      <c r="BR132" s="487"/>
      <c r="BS132" s="396">
        <f t="shared" si="397"/>
        <v>4</v>
      </c>
      <c r="BT132" s="380">
        <v>1</v>
      </c>
      <c r="BU132" s="381">
        <f t="shared" si="374"/>
        <v>0</v>
      </c>
      <c r="BV132" s="488">
        <v>234000</v>
      </c>
      <c r="BW132" s="388"/>
      <c r="BX132" s="236">
        <f t="shared" si="360"/>
        <v>0</v>
      </c>
      <c r="BY132" s="573"/>
      <c r="BZ132" s="447">
        <f>BR132+BG132+AV132+AK132+Z132+O132+D132</f>
        <v>1</v>
      </c>
      <c r="CA132" s="398">
        <f>BX132*BS132+BM132*BH132+BB132*AW132+AQ132*AL132+AF132*AA132+U132*P132+J132*E132</f>
        <v>234000</v>
      </c>
      <c r="CB132" s="449">
        <v>340</v>
      </c>
      <c r="CC132" s="526">
        <v>234000</v>
      </c>
      <c r="CD132" s="501">
        <f t="shared" si="361"/>
        <v>0</v>
      </c>
    </row>
    <row r="133" spans="1:85" s="234" customFormat="1" ht="30">
      <c r="A133" s="388">
        <f t="shared" si="362"/>
        <v>15</v>
      </c>
      <c r="B133" s="486" t="str">
        <f t="shared" si="363"/>
        <v>ГСМ</v>
      </c>
      <c r="C133" s="450" t="str">
        <f t="shared" si="364"/>
        <v>сумма в год</v>
      </c>
      <c r="D133" s="487">
        <f t="shared" si="393"/>
        <v>0.11135857461024498</v>
      </c>
      <c r="E133" s="361">
        <f t="shared" si="375"/>
        <v>50</v>
      </c>
      <c r="F133" s="380">
        <v>1</v>
      </c>
      <c r="G133" s="381">
        <f t="shared" si="398"/>
        <v>2.2271714922048997E-3</v>
      </c>
      <c r="H133" s="488">
        <f>AD133</f>
        <v>5000</v>
      </c>
      <c r="I133" s="402"/>
      <c r="J133" s="515">
        <f t="shared" si="399"/>
        <v>11.135857461024498</v>
      </c>
      <c r="K133" s="602"/>
      <c r="L133" s="490">
        <f>W133</f>
        <v>15</v>
      </c>
      <c r="M133" s="491" t="str">
        <f>X133</f>
        <v>ГСМ</v>
      </c>
      <c r="N133" s="450" t="str">
        <f>Y133</f>
        <v>сумма в год</v>
      </c>
      <c r="O133" s="516"/>
      <c r="P133" s="404"/>
      <c r="Q133" s="405"/>
      <c r="R133" s="406"/>
      <c r="S133" s="507"/>
      <c r="T133" s="407"/>
      <c r="U133" s="408"/>
      <c r="V133" s="602"/>
      <c r="W133" s="388">
        <f>AH133</f>
        <v>15</v>
      </c>
      <c r="X133" s="493" t="str">
        <f>AI133</f>
        <v>ГСМ</v>
      </c>
      <c r="Y133" s="450" t="str">
        <f>AJ133</f>
        <v>сумма в год</v>
      </c>
      <c r="Z133" s="487">
        <f t="shared" si="394"/>
        <v>0.35634743875278396</v>
      </c>
      <c r="AA133" s="361">
        <f>AB15</f>
        <v>160</v>
      </c>
      <c r="AB133" s="380">
        <v>1</v>
      </c>
      <c r="AC133" s="381">
        <f t="shared" si="400"/>
        <v>2.2271714922048997E-3</v>
      </c>
      <c r="AD133" s="494">
        <f>AO133</f>
        <v>5000</v>
      </c>
      <c r="AE133" s="509"/>
      <c r="AF133" s="517">
        <f t="shared" si="401"/>
        <v>11.135857461024498</v>
      </c>
      <c r="AG133" s="602"/>
      <c r="AH133" s="388">
        <f>AS133</f>
        <v>15</v>
      </c>
      <c r="AI133" s="496" t="str">
        <f>AT133</f>
        <v>ГСМ</v>
      </c>
      <c r="AJ133" s="450" t="str">
        <f>AU133</f>
        <v>сумма в год</v>
      </c>
      <c r="AK133" s="487">
        <f t="shared" si="395"/>
        <v>0.41870824053452116</v>
      </c>
      <c r="AL133" s="361">
        <f>AM15</f>
        <v>188</v>
      </c>
      <c r="AM133" s="380">
        <v>1</v>
      </c>
      <c r="AN133" s="381">
        <f t="shared" si="402"/>
        <v>2.2271714922048997E-3</v>
      </c>
      <c r="AO133" s="488">
        <f>AZ133</f>
        <v>5000</v>
      </c>
      <c r="AP133" s="407"/>
      <c r="AQ133" s="409">
        <f t="shared" si="403"/>
        <v>11.135857461024498</v>
      </c>
      <c r="AR133" s="602"/>
      <c r="AS133" s="497">
        <f t="shared" si="366"/>
        <v>15</v>
      </c>
      <c r="AT133" s="498" t="str">
        <f t="shared" si="367"/>
        <v>ГСМ</v>
      </c>
      <c r="AU133" s="450" t="str">
        <f t="shared" si="368"/>
        <v>сумма в год</v>
      </c>
      <c r="AV133" s="487">
        <f t="shared" si="396"/>
        <v>0.11358574610244988</v>
      </c>
      <c r="AW133" s="361">
        <f>AX15</f>
        <v>51</v>
      </c>
      <c r="AX133" s="380">
        <v>1</v>
      </c>
      <c r="AY133" s="381">
        <f t="shared" si="404"/>
        <v>2.2271714922048997E-3</v>
      </c>
      <c r="AZ133" s="488">
        <f t="shared" si="369"/>
        <v>5000</v>
      </c>
      <c r="BA133" s="497"/>
      <c r="BB133" s="239">
        <f t="shared" si="405"/>
        <v>11.135857461024498</v>
      </c>
      <c r="BC133" s="602"/>
      <c r="BD133" s="490">
        <f t="shared" si="370"/>
        <v>15</v>
      </c>
      <c r="BE133" s="496" t="str">
        <f t="shared" si="371"/>
        <v>ГСМ</v>
      </c>
      <c r="BF133" s="450" t="str">
        <f t="shared" si="372"/>
        <v>сумма в год</v>
      </c>
      <c r="BG133" s="518"/>
      <c r="BH133" s="361">
        <f t="shared" si="406"/>
        <v>33</v>
      </c>
      <c r="BI133" s="380">
        <v>1</v>
      </c>
      <c r="BJ133" s="381">
        <f t="shared" si="358"/>
        <v>0</v>
      </c>
      <c r="BK133" s="488">
        <f t="shared" si="373"/>
        <v>5000</v>
      </c>
      <c r="BL133" s="402"/>
      <c r="BM133" s="393">
        <f t="shared" si="359"/>
        <v>0</v>
      </c>
      <c r="BN133" s="602"/>
      <c r="BO133" s="388">
        <v>15</v>
      </c>
      <c r="BP133" s="513" t="s">
        <v>225</v>
      </c>
      <c r="BQ133" s="450" t="s">
        <v>47</v>
      </c>
      <c r="BR133" s="487"/>
      <c r="BS133" s="396">
        <f t="shared" si="397"/>
        <v>4</v>
      </c>
      <c r="BT133" s="380">
        <v>1</v>
      </c>
      <c r="BU133" s="381">
        <f t="shared" si="374"/>
        <v>0</v>
      </c>
      <c r="BV133" s="507">
        <v>5000</v>
      </c>
      <c r="BW133" s="407"/>
      <c r="BX133" s="236">
        <f t="shared" si="360"/>
        <v>0</v>
      </c>
      <c r="BY133" s="573"/>
      <c r="BZ133" s="447">
        <f>BR133+BG133+AV133+AK133+Z133+O133+D133</f>
        <v>1</v>
      </c>
      <c r="CA133" s="398">
        <f>BX133*BS133+BM133*BH133+BB133*AW133+AQ133*AL133+AF133*AA133+U133*P133+J133*E133</f>
        <v>5000</v>
      </c>
      <c r="CB133" s="449">
        <v>340</v>
      </c>
      <c r="CC133" s="526">
        <v>5000</v>
      </c>
      <c r="CD133" s="501">
        <f t="shared" si="361"/>
        <v>0</v>
      </c>
    </row>
    <row r="134" spans="1:85" s="234" customFormat="1" ht="30">
      <c r="A134" s="388">
        <f t="shared" si="362"/>
        <v>16</v>
      </c>
      <c r="B134" s="486" t="str">
        <f t="shared" si="363"/>
        <v>Мягкий инвентарь  (постельное, подушки)</v>
      </c>
      <c r="C134" s="450" t="str">
        <f t="shared" si="364"/>
        <v>сумма в год</v>
      </c>
      <c r="D134" s="487">
        <f t="shared" si="393"/>
        <v>0.11135857461024498</v>
      </c>
      <c r="E134" s="361">
        <f t="shared" si="375"/>
        <v>50</v>
      </c>
      <c r="F134" s="380">
        <v>1</v>
      </c>
      <c r="G134" s="381">
        <f t="shared" si="398"/>
        <v>2.2271714922048997E-3</v>
      </c>
      <c r="H134" s="488">
        <f>AD134</f>
        <v>26180</v>
      </c>
      <c r="I134" s="402"/>
      <c r="J134" s="515">
        <f t="shared" si="399"/>
        <v>58.307349665924271</v>
      </c>
      <c r="K134" s="602"/>
      <c r="L134" s="490">
        <f>W134</f>
        <v>16</v>
      </c>
      <c r="M134" s="491" t="str">
        <f>X134</f>
        <v>Мягкий инвентарь  (постельное, подушки)</v>
      </c>
      <c r="N134" s="450" t="str">
        <f>Y134</f>
        <v>сумма в год</v>
      </c>
      <c r="O134" s="516"/>
      <c r="P134" s="404"/>
      <c r="Q134" s="405"/>
      <c r="R134" s="406"/>
      <c r="S134" s="507"/>
      <c r="T134" s="407"/>
      <c r="U134" s="408"/>
      <c r="V134" s="602"/>
      <c r="W134" s="388">
        <f>AH134</f>
        <v>16</v>
      </c>
      <c r="X134" s="493" t="str">
        <f>AI134</f>
        <v>Мягкий инвентарь  (постельное, подушки)</v>
      </c>
      <c r="Y134" s="450" t="str">
        <f>AJ134</f>
        <v>сумма в год</v>
      </c>
      <c r="Z134" s="487">
        <f t="shared" si="394"/>
        <v>0.35634743875278396</v>
      </c>
      <c r="AA134" s="361">
        <f>AB16</f>
        <v>160</v>
      </c>
      <c r="AB134" s="380">
        <v>1</v>
      </c>
      <c r="AC134" s="381">
        <f t="shared" si="400"/>
        <v>2.2271714922048997E-3</v>
      </c>
      <c r="AD134" s="494">
        <f>AO134</f>
        <v>26180</v>
      </c>
      <c r="AE134" s="509"/>
      <c r="AF134" s="517">
        <f t="shared" si="401"/>
        <v>58.307349665924271</v>
      </c>
      <c r="AG134" s="602"/>
      <c r="AH134" s="388">
        <f>AS134</f>
        <v>16</v>
      </c>
      <c r="AI134" s="496" t="str">
        <f>AT134</f>
        <v>Мягкий инвентарь  (постельное, подушки)</v>
      </c>
      <c r="AJ134" s="450" t="str">
        <f>AU134</f>
        <v>сумма в год</v>
      </c>
      <c r="AK134" s="487">
        <f t="shared" si="395"/>
        <v>0.41870824053452116</v>
      </c>
      <c r="AL134" s="361">
        <f>AM16</f>
        <v>188</v>
      </c>
      <c r="AM134" s="380">
        <v>1</v>
      </c>
      <c r="AN134" s="381">
        <f t="shared" si="402"/>
        <v>2.2271714922048997E-3</v>
      </c>
      <c r="AO134" s="488">
        <f>AZ134</f>
        <v>26180</v>
      </c>
      <c r="AP134" s="407"/>
      <c r="AQ134" s="409">
        <f t="shared" si="403"/>
        <v>58.307349665924271</v>
      </c>
      <c r="AR134" s="602"/>
      <c r="AS134" s="497">
        <f t="shared" si="366"/>
        <v>16</v>
      </c>
      <c r="AT134" s="498" t="str">
        <f t="shared" si="367"/>
        <v>Мягкий инвентарь  (постельное, подушки)</v>
      </c>
      <c r="AU134" s="450" t="str">
        <f t="shared" si="368"/>
        <v>сумма в год</v>
      </c>
      <c r="AV134" s="487">
        <f t="shared" si="396"/>
        <v>0.11358574610244988</v>
      </c>
      <c r="AW134" s="361">
        <f>AX16</f>
        <v>51</v>
      </c>
      <c r="AX134" s="380">
        <v>1</v>
      </c>
      <c r="AY134" s="381">
        <f t="shared" si="404"/>
        <v>2.2271714922048997E-3</v>
      </c>
      <c r="AZ134" s="488">
        <f t="shared" si="369"/>
        <v>26180</v>
      </c>
      <c r="BA134" s="497"/>
      <c r="BB134" s="239">
        <f t="shared" si="405"/>
        <v>58.307349665924271</v>
      </c>
      <c r="BC134" s="602"/>
      <c r="BD134" s="490">
        <f t="shared" si="370"/>
        <v>16</v>
      </c>
      <c r="BE134" s="496" t="str">
        <f t="shared" si="371"/>
        <v>Мягкий инвентарь  (постельное, подушки)</v>
      </c>
      <c r="BF134" s="450" t="str">
        <f t="shared" si="372"/>
        <v>сумма в год</v>
      </c>
      <c r="BG134" s="518"/>
      <c r="BH134" s="361">
        <f t="shared" si="406"/>
        <v>33</v>
      </c>
      <c r="BI134" s="380">
        <v>1</v>
      </c>
      <c r="BJ134" s="381">
        <f t="shared" si="407"/>
        <v>0</v>
      </c>
      <c r="BK134" s="488">
        <f t="shared" si="373"/>
        <v>26180</v>
      </c>
      <c r="BL134" s="402"/>
      <c r="BM134" s="393">
        <f t="shared" si="408"/>
        <v>0</v>
      </c>
      <c r="BN134" s="602"/>
      <c r="BO134" s="388">
        <v>16</v>
      </c>
      <c r="BP134" s="513" t="s">
        <v>142</v>
      </c>
      <c r="BQ134" s="450" t="s">
        <v>47</v>
      </c>
      <c r="BR134" s="487"/>
      <c r="BS134" s="396">
        <f t="shared" si="397"/>
        <v>4</v>
      </c>
      <c r="BT134" s="380">
        <v>1</v>
      </c>
      <c r="BU134" s="381">
        <f t="shared" si="374"/>
        <v>0</v>
      </c>
      <c r="BV134" s="507">
        <v>26180</v>
      </c>
      <c r="BW134" s="407"/>
      <c r="BX134" s="236">
        <f t="shared" si="360"/>
        <v>0</v>
      </c>
      <c r="BY134" s="573"/>
      <c r="BZ134" s="447">
        <f>BR134+BG134+AV134+AK134+Z134+O134+D134</f>
        <v>1</v>
      </c>
      <c r="CA134" s="398">
        <f>BX134*BS134+BM134*BH134+BB134*AW134+AQ134*AL134+AF134*AA134+U134*P134+J134*E134</f>
        <v>26179.999999999996</v>
      </c>
      <c r="CB134" s="449">
        <v>340</v>
      </c>
      <c r="CC134" s="526">
        <v>26180</v>
      </c>
      <c r="CD134" s="501">
        <f t="shared" si="361"/>
        <v>0</v>
      </c>
    </row>
    <row r="135" spans="1:85" s="234" customFormat="1" ht="30">
      <c r="A135" s="388">
        <f t="shared" si="362"/>
        <v>17</v>
      </c>
      <c r="B135" s="486" t="str">
        <f t="shared" si="363"/>
        <v>Медосмотр обслуживающего персонала</v>
      </c>
      <c r="C135" s="450" t="str">
        <f t="shared" si="364"/>
        <v>сумма в год</v>
      </c>
      <c r="D135" s="487">
        <f t="shared" si="393"/>
        <v>0.11135857461024498</v>
      </c>
      <c r="E135" s="361">
        <f t="shared" si="375"/>
        <v>50</v>
      </c>
      <c r="F135" s="380">
        <v>1</v>
      </c>
      <c r="G135" s="381">
        <f t="shared" si="398"/>
        <v>2.2271714922048997E-3</v>
      </c>
      <c r="H135" s="488">
        <f>AD135</f>
        <v>100000</v>
      </c>
      <c r="I135" s="402"/>
      <c r="J135" s="515">
        <f t="shared" si="399"/>
        <v>222.71714922048997</v>
      </c>
      <c r="K135" s="602"/>
      <c r="L135" s="490">
        <f>W135</f>
        <v>17</v>
      </c>
      <c r="M135" s="491" t="str">
        <f>X135</f>
        <v>Медосмотр обслуживающего персонала</v>
      </c>
      <c r="N135" s="450" t="str">
        <f>Y135</f>
        <v>сумма в год</v>
      </c>
      <c r="O135" s="516"/>
      <c r="P135" s="404"/>
      <c r="Q135" s="405"/>
      <c r="R135" s="406"/>
      <c r="S135" s="507"/>
      <c r="T135" s="407"/>
      <c r="U135" s="408"/>
      <c r="V135" s="602"/>
      <c r="W135" s="388">
        <f>AH135</f>
        <v>17</v>
      </c>
      <c r="X135" s="493" t="str">
        <f>AI135</f>
        <v>Медосмотр обслуживающего персонала</v>
      </c>
      <c r="Y135" s="450" t="str">
        <f>AJ135</f>
        <v>сумма в год</v>
      </c>
      <c r="Z135" s="487">
        <f t="shared" si="394"/>
        <v>0.35634743875278396</v>
      </c>
      <c r="AA135" s="361">
        <f>AB17</f>
        <v>160</v>
      </c>
      <c r="AB135" s="380">
        <v>1</v>
      </c>
      <c r="AC135" s="381">
        <f t="shared" si="400"/>
        <v>2.2271714922048997E-3</v>
      </c>
      <c r="AD135" s="494">
        <f>AO135</f>
        <v>100000</v>
      </c>
      <c r="AE135" s="509"/>
      <c r="AF135" s="517">
        <f t="shared" si="401"/>
        <v>222.71714922048997</v>
      </c>
      <c r="AG135" s="602"/>
      <c r="AH135" s="388">
        <f>AS135</f>
        <v>17</v>
      </c>
      <c r="AI135" s="496" t="str">
        <f>AT135</f>
        <v>Медосмотр обслуживающего персонала</v>
      </c>
      <c r="AJ135" s="450" t="str">
        <f>AU135</f>
        <v>сумма в год</v>
      </c>
      <c r="AK135" s="487">
        <f t="shared" si="395"/>
        <v>0.41870824053452116</v>
      </c>
      <c r="AL135" s="361">
        <f>AM17</f>
        <v>188</v>
      </c>
      <c r="AM135" s="380">
        <v>1</v>
      </c>
      <c r="AN135" s="381">
        <f t="shared" si="402"/>
        <v>2.2271714922048997E-3</v>
      </c>
      <c r="AO135" s="488">
        <f>AZ135</f>
        <v>100000</v>
      </c>
      <c r="AP135" s="407"/>
      <c r="AQ135" s="409">
        <f t="shared" si="403"/>
        <v>222.71714922048997</v>
      </c>
      <c r="AR135" s="602"/>
      <c r="AS135" s="497">
        <f t="shared" si="366"/>
        <v>17</v>
      </c>
      <c r="AT135" s="498" t="str">
        <f t="shared" si="367"/>
        <v>Медосмотр обслуживающего персонала</v>
      </c>
      <c r="AU135" s="450" t="str">
        <f t="shared" si="368"/>
        <v>сумма в год</v>
      </c>
      <c r="AV135" s="487">
        <f t="shared" si="396"/>
        <v>0.11358574610244988</v>
      </c>
      <c r="AW135" s="361">
        <f>AX17</f>
        <v>51</v>
      </c>
      <c r="AX135" s="380">
        <v>1</v>
      </c>
      <c r="AY135" s="381">
        <f t="shared" si="404"/>
        <v>2.2271714922048997E-3</v>
      </c>
      <c r="AZ135" s="488">
        <f t="shared" si="369"/>
        <v>100000</v>
      </c>
      <c r="BA135" s="497"/>
      <c r="BB135" s="239">
        <f t="shared" si="405"/>
        <v>222.71714922048997</v>
      </c>
      <c r="BC135" s="602"/>
      <c r="BD135" s="490">
        <f t="shared" si="370"/>
        <v>17</v>
      </c>
      <c r="BE135" s="496" t="str">
        <f t="shared" si="371"/>
        <v>Медосмотр обслуживающего персонала</v>
      </c>
      <c r="BF135" s="450" t="str">
        <f t="shared" si="372"/>
        <v>сумма в год</v>
      </c>
      <c r="BG135" s="518"/>
      <c r="BH135" s="361">
        <f t="shared" si="406"/>
        <v>33</v>
      </c>
      <c r="BI135" s="380">
        <v>1</v>
      </c>
      <c r="BJ135" s="381">
        <f t="shared" si="358"/>
        <v>0</v>
      </c>
      <c r="BK135" s="488">
        <f t="shared" si="373"/>
        <v>100000</v>
      </c>
      <c r="BL135" s="402"/>
      <c r="BM135" s="393">
        <f t="shared" si="359"/>
        <v>0</v>
      </c>
      <c r="BN135" s="602"/>
      <c r="BO135" s="388">
        <v>17</v>
      </c>
      <c r="BP135" s="410" t="s">
        <v>143</v>
      </c>
      <c r="BQ135" s="450" t="s">
        <v>47</v>
      </c>
      <c r="BR135" s="487"/>
      <c r="BS135" s="396">
        <f t="shared" si="397"/>
        <v>4</v>
      </c>
      <c r="BT135" s="380">
        <v>1</v>
      </c>
      <c r="BU135" s="381">
        <f t="shared" si="374"/>
        <v>0</v>
      </c>
      <c r="BV135" s="507">
        <v>100000</v>
      </c>
      <c r="BW135" s="407"/>
      <c r="BX135" s="236">
        <f t="shared" si="360"/>
        <v>0</v>
      </c>
      <c r="BY135" s="573"/>
      <c r="BZ135" s="447">
        <f>BR135+BG135+AV135+AK135+Z135+O135+D135</f>
        <v>1</v>
      </c>
      <c r="CA135" s="398">
        <f>BX135*BS135+BM135*BH135+BB135*AW135+AQ135*AL135+AF135*AA135+U135*P135+J135*E135</f>
        <v>100000</v>
      </c>
      <c r="CB135" s="449">
        <v>226</v>
      </c>
      <c r="CC135" s="522">
        <v>100000</v>
      </c>
      <c r="CD135" s="501">
        <f t="shared" si="361"/>
        <v>0</v>
      </c>
    </row>
    <row r="136" spans="1:85" s="234" customFormat="1" ht="30">
      <c r="A136" s="388">
        <f t="shared" si="362"/>
        <v>18</v>
      </c>
      <c r="B136" s="486" t="str">
        <f t="shared" si="363"/>
        <v>Обучение электро-теплотехнического персонала</v>
      </c>
      <c r="C136" s="450" t="str">
        <f t="shared" si="364"/>
        <v>сумма в год</v>
      </c>
      <c r="D136" s="487">
        <f t="shared" si="393"/>
        <v>0.11135857461024498</v>
      </c>
      <c r="E136" s="361">
        <f t="shared" si="375"/>
        <v>50</v>
      </c>
      <c r="F136" s="380">
        <v>1</v>
      </c>
      <c r="G136" s="381">
        <f t="shared" si="398"/>
        <v>2.2271714922048997E-3</v>
      </c>
      <c r="H136" s="488">
        <f>AD136</f>
        <v>45000</v>
      </c>
      <c r="I136" s="402"/>
      <c r="J136" s="515">
        <f t="shared" si="399"/>
        <v>100.22271714922049</v>
      </c>
      <c r="K136" s="602"/>
      <c r="L136" s="490">
        <f>W136</f>
        <v>18</v>
      </c>
      <c r="M136" s="491" t="str">
        <f>X136</f>
        <v>Обучение электро-теплотехнического персонала</v>
      </c>
      <c r="N136" s="450" t="str">
        <f>Y136</f>
        <v>сумма в год</v>
      </c>
      <c r="O136" s="516"/>
      <c r="P136" s="404"/>
      <c r="Q136" s="405"/>
      <c r="R136" s="406"/>
      <c r="S136" s="507"/>
      <c r="T136" s="407"/>
      <c r="U136" s="408"/>
      <c r="V136" s="602"/>
      <c r="W136" s="388">
        <f>AH136</f>
        <v>18</v>
      </c>
      <c r="X136" s="493" t="str">
        <f>AI136</f>
        <v>Обучение электро-теплотехнического персонала</v>
      </c>
      <c r="Y136" s="450" t="str">
        <f>AJ136</f>
        <v>сумма в год</v>
      </c>
      <c r="Z136" s="487">
        <f t="shared" si="394"/>
        <v>0.35634743875278396</v>
      </c>
      <c r="AA136" s="361">
        <f>AB18</f>
        <v>160</v>
      </c>
      <c r="AB136" s="380">
        <v>1</v>
      </c>
      <c r="AC136" s="381">
        <f t="shared" si="400"/>
        <v>2.2271714922048997E-3</v>
      </c>
      <c r="AD136" s="494">
        <f>AO136</f>
        <v>45000</v>
      </c>
      <c r="AE136" s="509"/>
      <c r="AF136" s="517">
        <f t="shared" si="401"/>
        <v>100.22271714922049</v>
      </c>
      <c r="AG136" s="602"/>
      <c r="AH136" s="388">
        <f>AS136</f>
        <v>18</v>
      </c>
      <c r="AI136" s="496" t="str">
        <f>AT136</f>
        <v>Обучение электро-теплотехнического персонала</v>
      </c>
      <c r="AJ136" s="450" t="str">
        <f>AU136</f>
        <v>сумма в год</v>
      </c>
      <c r="AK136" s="487">
        <f t="shared" si="395"/>
        <v>0.41870824053452116</v>
      </c>
      <c r="AL136" s="361">
        <f>AM18</f>
        <v>188</v>
      </c>
      <c r="AM136" s="380">
        <v>1</v>
      </c>
      <c r="AN136" s="381">
        <f t="shared" si="402"/>
        <v>2.2271714922048997E-3</v>
      </c>
      <c r="AO136" s="488">
        <f>AZ136</f>
        <v>45000</v>
      </c>
      <c r="AP136" s="407"/>
      <c r="AQ136" s="409">
        <f t="shared" si="403"/>
        <v>100.22271714922049</v>
      </c>
      <c r="AR136" s="602"/>
      <c r="AS136" s="497">
        <f t="shared" si="366"/>
        <v>18</v>
      </c>
      <c r="AT136" s="498" t="str">
        <f t="shared" si="367"/>
        <v>Обучение электро-теплотехнического персонала</v>
      </c>
      <c r="AU136" s="450" t="str">
        <f t="shared" si="368"/>
        <v>сумма в год</v>
      </c>
      <c r="AV136" s="487">
        <f t="shared" si="396"/>
        <v>0.11358574610244988</v>
      </c>
      <c r="AW136" s="361">
        <f>AX18</f>
        <v>51</v>
      </c>
      <c r="AX136" s="380">
        <v>1</v>
      </c>
      <c r="AY136" s="381">
        <f t="shared" si="404"/>
        <v>2.2271714922048997E-3</v>
      </c>
      <c r="AZ136" s="488">
        <f t="shared" si="369"/>
        <v>45000</v>
      </c>
      <c r="BA136" s="497"/>
      <c r="BB136" s="239">
        <f t="shared" si="405"/>
        <v>100.22271714922049</v>
      </c>
      <c r="BC136" s="602"/>
      <c r="BD136" s="490">
        <f t="shared" si="370"/>
        <v>18</v>
      </c>
      <c r="BE136" s="496" t="str">
        <f t="shared" si="371"/>
        <v>Обучение электро-теплотехнического персонала</v>
      </c>
      <c r="BF136" s="450" t="str">
        <f t="shared" si="372"/>
        <v>сумма в год</v>
      </c>
      <c r="BG136" s="518"/>
      <c r="BH136" s="361">
        <f t="shared" si="406"/>
        <v>33</v>
      </c>
      <c r="BI136" s="380">
        <v>1</v>
      </c>
      <c r="BJ136" s="381">
        <f t="shared" si="407"/>
        <v>0</v>
      </c>
      <c r="BK136" s="488">
        <f t="shared" si="373"/>
        <v>45000</v>
      </c>
      <c r="BL136" s="402"/>
      <c r="BM136" s="393">
        <f t="shared" si="408"/>
        <v>0</v>
      </c>
      <c r="BN136" s="602"/>
      <c r="BO136" s="388">
        <v>18</v>
      </c>
      <c r="BP136" s="410" t="s">
        <v>144</v>
      </c>
      <c r="BQ136" s="450" t="s">
        <v>47</v>
      </c>
      <c r="BR136" s="487"/>
      <c r="BS136" s="396">
        <f t="shared" si="397"/>
        <v>4</v>
      </c>
      <c r="BT136" s="380">
        <v>1</v>
      </c>
      <c r="BU136" s="381">
        <f t="shared" si="374"/>
        <v>0</v>
      </c>
      <c r="BV136" s="507">
        <v>45000</v>
      </c>
      <c r="BW136" s="407"/>
      <c r="BX136" s="236">
        <f t="shared" si="360"/>
        <v>0</v>
      </c>
      <c r="BY136" s="573"/>
      <c r="BZ136" s="447">
        <f>BR136+BG136+AV136+AK136+Z136+O136+D136</f>
        <v>1</v>
      </c>
      <c r="CA136" s="398">
        <f>BX136*BS136+BM136*BH136+BB136*AW136+AQ136*AL136+AF136*AA136+U136*P136+J136*E136</f>
        <v>45000</v>
      </c>
      <c r="CB136" s="449">
        <v>226</v>
      </c>
      <c r="CC136" s="399">
        <v>45000</v>
      </c>
      <c r="CD136" s="501">
        <f t="shared" si="361"/>
        <v>0</v>
      </c>
    </row>
    <row r="137" spans="1:85" s="234" customFormat="1" ht="30">
      <c r="A137" s="388">
        <f t="shared" si="362"/>
        <v>19</v>
      </c>
      <c r="B137" s="486" t="str">
        <f t="shared" si="363"/>
        <v>Услуги Центра гигины и эпидемиологии</v>
      </c>
      <c r="C137" s="450" t="str">
        <f t="shared" si="364"/>
        <v>сумма в год</v>
      </c>
      <c r="D137" s="487">
        <f t="shared" si="393"/>
        <v>0.11135857461024498</v>
      </c>
      <c r="E137" s="361">
        <f t="shared" si="375"/>
        <v>50</v>
      </c>
      <c r="F137" s="380">
        <v>1</v>
      </c>
      <c r="G137" s="381">
        <f t="shared" si="398"/>
        <v>2.2271714922048997E-3</v>
      </c>
      <c r="H137" s="488">
        <f>AD137</f>
        <v>50518.16</v>
      </c>
      <c r="I137" s="402"/>
      <c r="J137" s="515">
        <f t="shared" si="399"/>
        <v>112.51260579064588</v>
      </c>
      <c r="K137" s="602"/>
      <c r="L137" s="490">
        <f>W137</f>
        <v>19</v>
      </c>
      <c r="M137" s="491" t="str">
        <f>X137</f>
        <v>Услуги Центра гигины и эпидемиологии</v>
      </c>
      <c r="N137" s="450" t="str">
        <f>Y137</f>
        <v>сумма в год</v>
      </c>
      <c r="O137" s="516"/>
      <c r="P137" s="404"/>
      <c r="Q137" s="405"/>
      <c r="R137" s="406"/>
      <c r="S137" s="507"/>
      <c r="T137" s="407"/>
      <c r="U137" s="408"/>
      <c r="V137" s="602"/>
      <c r="W137" s="388">
        <f>AH137</f>
        <v>19</v>
      </c>
      <c r="X137" s="493" t="str">
        <f>AI137</f>
        <v>Услуги Центра гигины и эпидемиологии</v>
      </c>
      <c r="Y137" s="450" t="str">
        <f>AJ137</f>
        <v>сумма в год</v>
      </c>
      <c r="Z137" s="487">
        <f t="shared" si="394"/>
        <v>0.35634743875278396</v>
      </c>
      <c r="AA137" s="361">
        <f>AB19</f>
        <v>160</v>
      </c>
      <c r="AB137" s="380">
        <v>1</v>
      </c>
      <c r="AC137" s="381">
        <f t="shared" si="400"/>
        <v>2.2271714922048997E-3</v>
      </c>
      <c r="AD137" s="494">
        <f>AO137</f>
        <v>50518.16</v>
      </c>
      <c r="AE137" s="509"/>
      <c r="AF137" s="517">
        <f t="shared" si="401"/>
        <v>112.51260579064588</v>
      </c>
      <c r="AG137" s="602"/>
      <c r="AH137" s="388">
        <f>AS137</f>
        <v>19</v>
      </c>
      <c r="AI137" s="496" t="str">
        <f>AT137</f>
        <v>Услуги Центра гигины и эпидемиологии</v>
      </c>
      <c r="AJ137" s="450" t="str">
        <f>AU137</f>
        <v>сумма в год</v>
      </c>
      <c r="AK137" s="487">
        <f t="shared" si="395"/>
        <v>0.41870824053452116</v>
      </c>
      <c r="AL137" s="361">
        <f>AM19</f>
        <v>188</v>
      </c>
      <c r="AM137" s="380">
        <v>1</v>
      </c>
      <c r="AN137" s="381">
        <f t="shared" si="402"/>
        <v>2.2271714922048997E-3</v>
      </c>
      <c r="AO137" s="488">
        <f>AZ137</f>
        <v>50518.16</v>
      </c>
      <c r="AP137" s="407"/>
      <c r="AQ137" s="409">
        <f t="shared" si="403"/>
        <v>112.51260579064588</v>
      </c>
      <c r="AR137" s="602"/>
      <c r="AS137" s="497">
        <f t="shared" si="366"/>
        <v>19</v>
      </c>
      <c r="AT137" s="498" t="str">
        <f t="shared" si="367"/>
        <v>Услуги Центра гигины и эпидемиологии</v>
      </c>
      <c r="AU137" s="450" t="str">
        <f t="shared" si="368"/>
        <v>сумма в год</v>
      </c>
      <c r="AV137" s="487">
        <f t="shared" si="396"/>
        <v>0.11358574610244988</v>
      </c>
      <c r="AW137" s="361">
        <f>AX19</f>
        <v>51</v>
      </c>
      <c r="AX137" s="380">
        <v>1</v>
      </c>
      <c r="AY137" s="381">
        <f t="shared" si="404"/>
        <v>2.2271714922048997E-3</v>
      </c>
      <c r="AZ137" s="488">
        <f t="shared" si="369"/>
        <v>50518.16</v>
      </c>
      <c r="BA137" s="497"/>
      <c r="BB137" s="239">
        <f t="shared" si="405"/>
        <v>112.51260579064588</v>
      </c>
      <c r="BC137" s="602"/>
      <c r="BD137" s="490">
        <f t="shared" si="370"/>
        <v>19</v>
      </c>
      <c r="BE137" s="496" t="str">
        <f t="shared" si="371"/>
        <v>Услуги Центра гигины и эпидемиологии</v>
      </c>
      <c r="BF137" s="450" t="str">
        <f t="shared" si="372"/>
        <v>сумма в год</v>
      </c>
      <c r="BG137" s="518"/>
      <c r="BH137" s="361">
        <f t="shared" si="406"/>
        <v>33</v>
      </c>
      <c r="BI137" s="380">
        <v>1</v>
      </c>
      <c r="BJ137" s="381">
        <f t="shared" si="358"/>
        <v>0</v>
      </c>
      <c r="BK137" s="488">
        <f t="shared" si="373"/>
        <v>50518.16</v>
      </c>
      <c r="BL137" s="402"/>
      <c r="BM137" s="393">
        <f t="shared" si="359"/>
        <v>0</v>
      </c>
      <c r="BN137" s="602"/>
      <c r="BO137" s="388">
        <v>19</v>
      </c>
      <c r="BP137" s="410" t="s">
        <v>145</v>
      </c>
      <c r="BQ137" s="450" t="s">
        <v>47</v>
      </c>
      <c r="BR137" s="487"/>
      <c r="BS137" s="396">
        <f t="shared" si="397"/>
        <v>4</v>
      </c>
      <c r="BT137" s="380">
        <v>1</v>
      </c>
      <c r="BU137" s="381">
        <f t="shared" si="374"/>
        <v>0</v>
      </c>
      <c r="BV137" s="507">
        <v>50518.16</v>
      </c>
      <c r="BW137" s="407"/>
      <c r="BX137" s="236">
        <f t="shared" si="360"/>
        <v>0</v>
      </c>
      <c r="BY137" s="573"/>
      <c r="BZ137" s="447">
        <f>BR137+BG137+AV137+AK137+Z137+O137+D137</f>
        <v>1</v>
      </c>
      <c r="CA137" s="398">
        <f>BX137*BS137+BM137*BH137+BB137*AW137+AQ137*AL137+AF137*AA137+U137*P137+J137*E137</f>
        <v>50518.159999999996</v>
      </c>
      <c r="CB137" s="449">
        <v>226</v>
      </c>
      <c r="CC137" s="399">
        <v>50518.16</v>
      </c>
      <c r="CD137" s="501">
        <f t="shared" si="361"/>
        <v>0</v>
      </c>
    </row>
    <row r="138" spans="1:85" s="234" customFormat="1" ht="30">
      <c r="A138" s="388">
        <f t="shared" si="362"/>
        <v>20</v>
      </c>
      <c r="B138" s="486" t="str">
        <f t="shared" si="363"/>
        <v>Строительные материалы</v>
      </c>
      <c r="C138" s="450" t="str">
        <f t="shared" si="364"/>
        <v>сумма в год</v>
      </c>
      <c r="D138" s="487">
        <f t="shared" si="393"/>
        <v>0.11135857461024498</v>
      </c>
      <c r="E138" s="361">
        <f t="shared" si="375"/>
        <v>50</v>
      </c>
      <c r="F138" s="380">
        <v>1</v>
      </c>
      <c r="G138" s="381">
        <f t="shared" si="398"/>
        <v>2.2271714922048997E-3</v>
      </c>
      <c r="H138" s="488">
        <f>AD138</f>
        <v>195350</v>
      </c>
      <c r="I138" s="402"/>
      <c r="J138" s="515">
        <f t="shared" si="399"/>
        <v>435.07795100222717</v>
      </c>
      <c r="K138" s="602"/>
      <c r="L138" s="490">
        <f>W138</f>
        <v>20</v>
      </c>
      <c r="M138" s="491" t="str">
        <f>X138</f>
        <v>Строительные материалы</v>
      </c>
      <c r="N138" s="450" t="str">
        <f>Y138</f>
        <v>сумма в год</v>
      </c>
      <c r="O138" s="516"/>
      <c r="P138" s="404"/>
      <c r="Q138" s="405"/>
      <c r="R138" s="406"/>
      <c r="S138" s="507"/>
      <c r="T138" s="407"/>
      <c r="U138" s="408"/>
      <c r="V138" s="602"/>
      <c r="W138" s="388">
        <f>AH138</f>
        <v>20</v>
      </c>
      <c r="X138" s="493" t="str">
        <f>AI138</f>
        <v>Строительные материалы</v>
      </c>
      <c r="Y138" s="450" t="str">
        <f>AJ138</f>
        <v>сумма в год</v>
      </c>
      <c r="Z138" s="487">
        <f t="shared" si="394"/>
        <v>0.35634743875278396</v>
      </c>
      <c r="AA138" s="361">
        <f>AB20</f>
        <v>160</v>
      </c>
      <c r="AB138" s="380">
        <v>1</v>
      </c>
      <c r="AC138" s="381">
        <f t="shared" si="400"/>
        <v>2.2271714922048997E-3</v>
      </c>
      <c r="AD138" s="494">
        <f>AO138</f>
        <v>195350</v>
      </c>
      <c r="AE138" s="509"/>
      <c r="AF138" s="517">
        <f t="shared" si="401"/>
        <v>435.07795100222717</v>
      </c>
      <c r="AG138" s="602"/>
      <c r="AH138" s="388">
        <f>AS138</f>
        <v>20</v>
      </c>
      <c r="AI138" s="496" t="str">
        <f>AT138</f>
        <v>Строительные материалы</v>
      </c>
      <c r="AJ138" s="450" t="str">
        <f>AU138</f>
        <v>сумма в год</v>
      </c>
      <c r="AK138" s="487">
        <f t="shared" si="395"/>
        <v>0.41870824053452116</v>
      </c>
      <c r="AL138" s="361">
        <f>AL137</f>
        <v>188</v>
      </c>
      <c r="AM138" s="380">
        <v>1</v>
      </c>
      <c r="AN138" s="381">
        <f t="shared" si="402"/>
        <v>2.2271714922048997E-3</v>
      </c>
      <c r="AO138" s="488">
        <f>AZ138</f>
        <v>195350</v>
      </c>
      <c r="AP138" s="407"/>
      <c r="AQ138" s="409">
        <f t="shared" si="403"/>
        <v>435.07795100222717</v>
      </c>
      <c r="AR138" s="602"/>
      <c r="AS138" s="497">
        <f t="shared" si="366"/>
        <v>20</v>
      </c>
      <c r="AT138" s="498" t="str">
        <f t="shared" si="367"/>
        <v>Строительные материалы</v>
      </c>
      <c r="AU138" s="450" t="str">
        <f t="shared" si="368"/>
        <v>сумма в год</v>
      </c>
      <c r="AV138" s="487">
        <f t="shared" si="396"/>
        <v>0.11358574610244988</v>
      </c>
      <c r="AW138" s="361">
        <f>AX20</f>
        <v>51</v>
      </c>
      <c r="AX138" s="380">
        <v>1</v>
      </c>
      <c r="AY138" s="381">
        <f t="shared" si="404"/>
        <v>2.2271714922048997E-3</v>
      </c>
      <c r="AZ138" s="488">
        <f t="shared" si="369"/>
        <v>195350</v>
      </c>
      <c r="BA138" s="497"/>
      <c r="BB138" s="239">
        <f t="shared" si="405"/>
        <v>435.07795100222717</v>
      </c>
      <c r="BC138" s="602"/>
      <c r="BD138" s="490">
        <f t="shared" si="370"/>
        <v>20</v>
      </c>
      <c r="BE138" s="496" t="str">
        <f t="shared" si="371"/>
        <v>Строительные материалы</v>
      </c>
      <c r="BF138" s="450" t="str">
        <f t="shared" si="372"/>
        <v>сумма в год</v>
      </c>
      <c r="BG138" s="518"/>
      <c r="BH138" s="361">
        <f t="shared" si="406"/>
        <v>33</v>
      </c>
      <c r="BI138" s="380">
        <v>1</v>
      </c>
      <c r="BJ138" s="381">
        <f t="shared" si="407"/>
        <v>0</v>
      </c>
      <c r="BK138" s="488">
        <f t="shared" si="373"/>
        <v>195350</v>
      </c>
      <c r="BL138" s="402"/>
      <c r="BM138" s="393">
        <f t="shared" si="408"/>
        <v>0</v>
      </c>
      <c r="BN138" s="602"/>
      <c r="BO138" s="388">
        <v>20</v>
      </c>
      <c r="BP138" s="410" t="s">
        <v>231</v>
      </c>
      <c r="BQ138" s="450" t="s">
        <v>47</v>
      </c>
      <c r="BR138" s="487"/>
      <c r="BS138" s="396">
        <f t="shared" si="397"/>
        <v>4</v>
      </c>
      <c r="BT138" s="380">
        <v>1</v>
      </c>
      <c r="BU138" s="381">
        <f t="shared" si="374"/>
        <v>0</v>
      </c>
      <c r="BV138" s="507">
        <v>195350</v>
      </c>
      <c r="BW138" s="407"/>
      <c r="BX138" s="236">
        <f t="shared" si="360"/>
        <v>0</v>
      </c>
      <c r="BY138" s="573"/>
      <c r="BZ138" s="447">
        <f>BR138+BG138+AV138+AK138+Z138+O138+D138</f>
        <v>1</v>
      </c>
      <c r="CA138" s="398">
        <f>BX138*BS138+BM138*BH138+BB138*AW138+AQ138*AL138+AF138*AA138+U138*P138+J138*E138</f>
        <v>195350</v>
      </c>
      <c r="CB138" s="449">
        <v>340</v>
      </c>
      <c r="CC138" s="526">
        <v>195350</v>
      </c>
      <c r="CD138" s="501">
        <f t="shared" si="361"/>
        <v>0</v>
      </c>
    </row>
    <row r="139" spans="1:85" s="234" customFormat="1" ht="45">
      <c r="A139" s="388">
        <f t="shared" si="362"/>
        <v>21</v>
      </c>
      <c r="B139" s="486" t="str">
        <f t="shared" si="363"/>
        <v>Проведение испытаний устройст заземления и изоляции электросетей</v>
      </c>
      <c r="C139" s="450" t="str">
        <f t="shared" si="364"/>
        <v>сумма в год</v>
      </c>
      <c r="D139" s="487">
        <f t="shared" si="393"/>
        <v>0.11135857461024498</v>
      </c>
      <c r="E139" s="361">
        <f t="shared" si="375"/>
        <v>50</v>
      </c>
      <c r="F139" s="380">
        <v>1</v>
      </c>
      <c r="G139" s="381">
        <f t="shared" si="398"/>
        <v>2.2271714922048997E-3</v>
      </c>
      <c r="H139" s="488">
        <f>AD139</f>
        <v>25400</v>
      </c>
      <c r="I139" s="402"/>
      <c r="J139" s="515">
        <f t="shared" si="399"/>
        <v>56.570155902004451</v>
      </c>
      <c r="K139" s="602"/>
      <c r="L139" s="490">
        <f>W139</f>
        <v>21</v>
      </c>
      <c r="M139" s="491" t="str">
        <f>X139</f>
        <v>Проведение испытаний устройст заземления и изоляции электросетей</v>
      </c>
      <c r="N139" s="450" t="str">
        <f>Y139</f>
        <v>сумма в год</v>
      </c>
      <c r="O139" s="516"/>
      <c r="P139" s="404"/>
      <c r="Q139" s="405"/>
      <c r="R139" s="406"/>
      <c r="S139" s="507"/>
      <c r="T139" s="407"/>
      <c r="U139" s="408"/>
      <c r="V139" s="602"/>
      <c r="W139" s="388">
        <f>AH139</f>
        <v>21</v>
      </c>
      <c r="X139" s="493" t="str">
        <f>AI139</f>
        <v>Проведение испытаний устройст заземления и изоляции электросетей</v>
      </c>
      <c r="Y139" s="450" t="str">
        <f>AJ139</f>
        <v>сумма в год</v>
      </c>
      <c r="Z139" s="487">
        <f t="shared" si="394"/>
        <v>0.35634743875278396</v>
      </c>
      <c r="AA139" s="361">
        <f>AA138</f>
        <v>160</v>
      </c>
      <c r="AB139" s="380">
        <v>1</v>
      </c>
      <c r="AC139" s="381">
        <f t="shared" si="400"/>
        <v>2.2271714922048997E-3</v>
      </c>
      <c r="AD139" s="494">
        <f>AO139</f>
        <v>25400</v>
      </c>
      <c r="AE139" s="509"/>
      <c r="AF139" s="517">
        <f t="shared" si="401"/>
        <v>56.570155902004451</v>
      </c>
      <c r="AG139" s="602"/>
      <c r="AH139" s="388">
        <f>AS139</f>
        <v>21</v>
      </c>
      <c r="AI139" s="496" t="str">
        <f>AT139</f>
        <v>Проведение испытаний устройст заземления и изоляции электросетей</v>
      </c>
      <c r="AJ139" s="450" t="str">
        <f>AU139</f>
        <v>сумма в год</v>
      </c>
      <c r="AK139" s="487">
        <f t="shared" si="395"/>
        <v>0.41870824053452116</v>
      </c>
      <c r="AL139" s="361">
        <f t="shared" ref="AL139:AL142" si="409">AL138</f>
        <v>188</v>
      </c>
      <c r="AM139" s="380">
        <v>1</v>
      </c>
      <c r="AN139" s="381">
        <f t="shared" si="402"/>
        <v>2.2271714922048997E-3</v>
      </c>
      <c r="AO139" s="488">
        <f>AZ139</f>
        <v>25400</v>
      </c>
      <c r="AP139" s="407"/>
      <c r="AQ139" s="409">
        <f t="shared" si="403"/>
        <v>56.570155902004451</v>
      </c>
      <c r="AR139" s="602"/>
      <c r="AS139" s="497">
        <f t="shared" si="366"/>
        <v>21</v>
      </c>
      <c r="AT139" s="498" t="str">
        <f t="shared" si="367"/>
        <v>Проведение испытаний устройст заземления и изоляции электросетей</v>
      </c>
      <c r="AU139" s="450" t="str">
        <f t="shared" si="368"/>
        <v>сумма в год</v>
      </c>
      <c r="AV139" s="487">
        <f t="shared" si="396"/>
        <v>0.11358574610244988</v>
      </c>
      <c r="AW139" s="361">
        <f>AW138</f>
        <v>51</v>
      </c>
      <c r="AX139" s="380">
        <v>1</v>
      </c>
      <c r="AY139" s="381">
        <f t="shared" si="404"/>
        <v>2.2271714922048997E-3</v>
      </c>
      <c r="AZ139" s="488">
        <f t="shared" si="369"/>
        <v>25400</v>
      </c>
      <c r="BA139" s="497"/>
      <c r="BB139" s="239">
        <f t="shared" si="405"/>
        <v>56.570155902004451</v>
      </c>
      <c r="BC139" s="602"/>
      <c r="BD139" s="490">
        <f t="shared" si="370"/>
        <v>21</v>
      </c>
      <c r="BE139" s="496" t="str">
        <f t="shared" si="371"/>
        <v>Проведение испытаний устройст заземления и изоляции электросетей</v>
      </c>
      <c r="BF139" s="450" t="str">
        <f t="shared" si="372"/>
        <v>сумма в год</v>
      </c>
      <c r="BG139" s="518"/>
      <c r="BH139" s="361">
        <f t="shared" si="406"/>
        <v>33</v>
      </c>
      <c r="BI139" s="380">
        <v>1</v>
      </c>
      <c r="BJ139" s="381">
        <f t="shared" si="358"/>
        <v>0</v>
      </c>
      <c r="BK139" s="488">
        <f t="shared" si="373"/>
        <v>25400</v>
      </c>
      <c r="BL139" s="402"/>
      <c r="BM139" s="393">
        <f t="shared" si="359"/>
        <v>0</v>
      </c>
      <c r="BN139" s="602"/>
      <c r="BO139" s="388">
        <v>21</v>
      </c>
      <c r="BP139" s="410" t="s">
        <v>146</v>
      </c>
      <c r="BQ139" s="450" t="s">
        <v>47</v>
      </c>
      <c r="BR139" s="487"/>
      <c r="BS139" s="396">
        <f t="shared" si="397"/>
        <v>4</v>
      </c>
      <c r="BT139" s="380">
        <v>1</v>
      </c>
      <c r="BU139" s="381">
        <f t="shared" si="374"/>
        <v>0</v>
      </c>
      <c r="BV139" s="507">
        <v>25400</v>
      </c>
      <c r="BW139" s="407"/>
      <c r="BX139" s="236">
        <f t="shared" si="360"/>
        <v>0</v>
      </c>
      <c r="BY139" s="573"/>
      <c r="BZ139" s="447">
        <f>BR139+BG139+AV139+AK139+Z139+O139+D139</f>
        <v>1</v>
      </c>
      <c r="CA139" s="398">
        <f>BX139*BS139+BM139*BH139+BB139*AW139+AQ139*AL139+AF139*AA139+U139*P139+J139*E139</f>
        <v>25400</v>
      </c>
      <c r="CB139" s="449">
        <v>226</v>
      </c>
      <c r="CC139" s="399">
        <v>25400</v>
      </c>
      <c r="CD139" s="501">
        <f t="shared" si="361"/>
        <v>0</v>
      </c>
    </row>
    <row r="140" spans="1:85" s="234" customFormat="1" ht="30">
      <c r="A140" s="388">
        <f t="shared" si="362"/>
        <v>22</v>
      </c>
      <c r="B140" s="486" t="str">
        <f t="shared" si="363"/>
        <v>Обслуживание системы наружного видеонаблюдения</v>
      </c>
      <c r="C140" s="450" t="str">
        <f t="shared" si="364"/>
        <v>сумма в год</v>
      </c>
      <c r="D140" s="487">
        <f t="shared" si="393"/>
        <v>0.11135857461024498</v>
      </c>
      <c r="E140" s="361">
        <f t="shared" si="375"/>
        <v>50</v>
      </c>
      <c r="F140" s="380">
        <v>1</v>
      </c>
      <c r="G140" s="381">
        <f t="shared" si="398"/>
        <v>2.2271714922048997E-3</v>
      </c>
      <c r="H140" s="488">
        <f>AD140</f>
        <v>15290.75</v>
      </c>
      <c r="I140" s="402"/>
      <c r="J140" s="515">
        <f t="shared" si="399"/>
        <v>34.055122494432069</v>
      </c>
      <c r="K140" s="602"/>
      <c r="L140" s="490">
        <f>W140</f>
        <v>22</v>
      </c>
      <c r="M140" s="491" t="str">
        <f>X140</f>
        <v>Обслуживание системы наружного видеонаблюдения</v>
      </c>
      <c r="N140" s="450" t="str">
        <f>Y140</f>
        <v>сумма в год</v>
      </c>
      <c r="O140" s="516"/>
      <c r="P140" s="404"/>
      <c r="Q140" s="405"/>
      <c r="R140" s="406"/>
      <c r="S140" s="507"/>
      <c r="T140" s="407"/>
      <c r="U140" s="408"/>
      <c r="V140" s="602"/>
      <c r="W140" s="388">
        <f>AH140</f>
        <v>22</v>
      </c>
      <c r="X140" s="493" t="str">
        <f>AI140</f>
        <v>Обслуживание системы наружного видеонаблюдения</v>
      </c>
      <c r="Y140" s="450" t="str">
        <f>AJ140</f>
        <v>сумма в год</v>
      </c>
      <c r="Z140" s="487">
        <f t="shared" si="394"/>
        <v>0.35634743875278396</v>
      </c>
      <c r="AA140" s="361">
        <f t="shared" ref="AA140:AA142" si="410">AA139</f>
        <v>160</v>
      </c>
      <c r="AB140" s="380">
        <v>1</v>
      </c>
      <c r="AC140" s="381">
        <f t="shared" si="400"/>
        <v>2.2271714922048997E-3</v>
      </c>
      <c r="AD140" s="494">
        <f>AO140</f>
        <v>15290.75</v>
      </c>
      <c r="AE140" s="509"/>
      <c r="AF140" s="517">
        <f t="shared" si="401"/>
        <v>34.055122494432069</v>
      </c>
      <c r="AG140" s="602"/>
      <c r="AH140" s="388">
        <f>AS140</f>
        <v>22</v>
      </c>
      <c r="AI140" s="496" t="str">
        <f>AT140</f>
        <v>Обслуживание системы наружного видеонаблюдения</v>
      </c>
      <c r="AJ140" s="450" t="str">
        <f>AU140</f>
        <v>сумма в год</v>
      </c>
      <c r="AK140" s="487">
        <f t="shared" si="395"/>
        <v>0.41870824053452116</v>
      </c>
      <c r="AL140" s="361">
        <f t="shared" si="409"/>
        <v>188</v>
      </c>
      <c r="AM140" s="380">
        <v>1</v>
      </c>
      <c r="AN140" s="381">
        <f t="shared" si="402"/>
        <v>2.2271714922048997E-3</v>
      </c>
      <c r="AO140" s="488">
        <f>AZ140</f>
        <v>15290.75</v>
      </c>
      <c r="AP140" s="407"/>
      <c r="AQ140" s="409">
        <f t="shared" si="403"/>
        <v>34.055122494432069</v>
      </c>
      <c r="AR140" s="602"/>
      <c r="AS140" s="497">
        <f t="shared" si="366"/>
        <v>22</v>
      </c>
      <c r="AT140" s="498" t="str">
        <f t="shared" si="367"/>
        <v>Обслуживание системы наружного видеонаблюдения</v>
      </c>
      <c r="AU140" s="450" t="str">
        <f t="shared" si="368"/>
        <v>сумма в год</v>
      </c>
      <c r="AV140" s="487">
        <f t="shared" si="396"/>
        <v>0.11358574610244988</v>
      </c>
      <c r="AW140" s="361">
        <f t="shared" ref="AW140:AW142" si="411">AW139</f>
        <v>51</v>
      </c>
      <c r="AX140" s="380">
        <v>1</v>
      </c>
      <c r="AY140" s="381">
        <f t="shared" si="404"/>
        <v>2.2271714922048997E-3</v>
      </c>
      <c r="AZ140" s="488">
        <f t="shared" si="369"/>
        <v>15290.75</v>
      </c>
      <c r="BA140" s="497"/>
      <c r="BB140" s="530">
        <f t="shared" si="405"/>
        <v>34.055122494432069</v>
      </c>
      <c r="BC140" s="602"/>
      <c r="BD140" s="490">
        <f t="shared" si="370"/>
        <v>22</v>
      </c>
      <c r="BE140" s="496" t="str">
        <f t="shared" si="371"/>
        <v>Обслуживание системы наружного видеонаблюдения</v>
      </c>
      <c r="BF140" s="450" t="str">
        <f t="shared" si="372"/>
        <v>сумма в год</v>
      </c>
      <c r="BG140" s="518"/>
      <c r="BH140" s="361">
        <f t="shared" si="406"/>
        <v>33</v>
      </c>
      <c r="BI140" s="380">
        <v>1</v>
      </c>
      <c r="BJ140" s="381">
        <f t="shared" si="407"/>
        <v>0</v>
      </c>
      <c r="BK140" s="488">
        <f t="shared" si="373"/>
        <v>15290.75</v>
      </c>
      <c r="BL140" s="402"/>
      <c r="BM140" s="393">
        <f t="shared" si="408"/>
        <v>0</v>
      </c>
      <c r="BN140" s="602"/>
      <c r="BO140" s="388">
        <v>22</v>
      </c>
      <c r="BP140" s="410" t="s">
        <v>147</v>
      </c>
      <c r="BQ140" s="450" t="s">
        <v>47</v>
      </c>
      <c r="BR140" s="487"/>
      <c r="BS140" s="396">
        <f t="shared" si="397"/>
        <v>4</v>
      </c>
      <c r="BT140" s="380">
        <v>1</v>
      </c>
      <c r="BU140" s="381">
        <f t="shared" si="374"/>
        <v>0</v>
      </c>
      <c r="BV140" s="507">
        <v>15290.75</v>
      </c>
      <c r="BW140" s="407"/>
      <c r="BX140" s="236">
        <f t="shared" si="360"/>
        <v>0</v>
      </c>
      <c r="BY140" s="573"/>
      <c r="BZ140" s="447">
        <f>BR140+BG140+AV140+AK140+Z140+O140+D140</f>
        <v>1</v>
      </c>
      <c r="CA140" s="398">
        <f>BX140*BS140+BM140*BH140+BB140*AW140+AQ140*AL140+AF140*AA140+U140*P140+J140*E140</f>
        <v>15290.75</v>
      </c>
      <c r="CB140" s="449">
        <v>226</v>
      </c>
      <c r="CC140" s="399">
        <v>15290.75</v>
      </c>
      <c r="CD140" s="501">
        <f t="shared" si="361"/>
        <v>0</v>
      </c>
    </row>
    <row r="141" spans="1:85" s="234" customFormat="1" ht="30">
      <c r="A141" s="388">
        <f t="shared" si="362"/>
        <v>23</v>
      </c>
      <c r="B141" s="486" t="str">
        <f t="shared" si="363"/>
        <v>Прочие материальные запасы</v>
      </c>
      <c r="C141" s="450" t="str">
        <f t="shared" si="364"/>
        <v>сумма в год</v>
      </c>
      <c r="D141" s="487"/>
      <c r="E141" s="361">
        <f t="shared" si="375"/>
        <v>50</v>
      </c>
      <c r="F141" s="380">
        <v>1</v>
      </c>
      <c r="G141" s="381">
        <f t="shared" si="398"/>
        <v>0</v>
      </c>
      <c r="H141" s="488">
        <f>AD141</f>
        <v>55004.4</v>
      </c>
      <c r="I141" s="402"/>
      <c r="J141" s="515">
        <f t="shared" si="399"/>
        <v>0</v>
      </c>
      <c r="K141" s="602"/>
      <c r="L141" s="490">
        <f>W141</f>
        <v>23</v>
      </c>
      <c r="M141" s="491" t="str">
        <f>X141</f>
        <v>Прочие материальные запасы</v>
      </c>
      <c r="N141" s="450" t="str">
        <f>Y141</f>
        <v>сумма в год</v>
      </c>
      <c r="O141" s="516"/>
      <c r="P141" s="404"/>
      <c r="Q141" s="405"/>
      <c r="R141" s="406"/>
      <c r="S141" s="507"/>
      <c r="T141" s="407"/>
      <c r="U141" s="408"/>
      <c r="V141" s="602"/>
      <c r="W141" s="388">
        <f>AH141</f>
        <v>23</v>
      </c>
      <c r="X141" s="493" t="str">
        <f>AI141</f>
        <v>Прочие материальные запасы</v>
      </c>
      <c r="Y141" s="450" t="str">
        <f>AJ141</f>
        <v>сумма в год</v>
      </c>
      <c r="Z141" s="487">
        <v>1</v>
      </c>
      <c r="AA141" s="361">
        <f t="shared" si="410"/>
        <v>160</v>
      </c>
      <c r="AB141" s="380">
        <v>1</v>
      </c>
      <c r="AC141" s="381">
        <f t="shared" si="400"/>
        <v>6.2500000000000003E-3</v>
      </c>
      <c r="AD141" s="494">
        <f>AO141</f>
        <v>55004.4</v>
      </c>
      <c r="AE141" s="509"/>
      <c r="AF141" s="517">
        <f t="shared" si="401"/>
        <v>343.77750000000003</v>
      </c>
      <c r="AG141" s="602"/>
      <c r="AH141" s="388">
        <f>AS141</f>
        <v>23</v>
      </c>
      <c r="AI141" s="496" t="str">
        <f>AT141</f>
        <v>Прочие материальные запасы</v>
      </c>
      <c r="AJ141" s="450" t="str">
        <f>AU141</f>
        <v>сумма в год</v>
      </c>
      <c r="AK141" s="487"/>
      <c r="AL141" s="361">
        <f t="shared" si="409"/>
        <v>188</v>
      </c>
      <c r="AM141" s="380">
        <v>1</v>
      </c>
      <c r="AN141" s="381">
        <f t="shared" si="402"/>
        <v>0</v>
      </c>
      <c r="AO141" s="488">
        <f>AZ141</f>
        <v>55004.4</v>
      </c>
      <c r="AP141" s="407"/>
      <c r="AQ141" s="409">
        <f t="shared" si="403"/>
        <v>0</v>
      </c>
      <c r="AR141" s="602"/>
      <c r="AS141" s="497">
        <f t="shared" si="366"/>
        <v>23</v>
      </c>
      <c r="AT141" s="498" t="str">
        <f t="shared" si="367"/>
        <v>Прочие материальные запасы</v>
      </c>
      <c r="AU141" s="450" t="str">
        <f t="shared" si="368"/>
        <v>сумма в год</v>
      </c>
      <c r="AV141" s="487"/>
      <c r="AW141" s="361">
        <f t="shared" si="411"/>
        <v>51</v>
      </c>
      <c r="AX141" s="380">
        <v>1</v>
      </c>
      <c r="AY141" s="381">
        <f t="shared" si="404"/>
        <v>0</v>
      </c>
      <c r="AZ141" s="488">
        <f t="shared" si="369"/>
        <v>55004.4</v>
      </c>
      <c r="BA141" s="497"/>
      <c r="BB141" s="530">
        <f t="shared" si="405"/>
        <v>0</v>
      </c>
      <c r="BC141" s="602"/>
      <c r="BD141" s="490">
        <f t="shared" si="370"/>
        <v>23</v>
      </c>
      <c r="BE141" s="496" t="str">
        <f t="shared" si="371"/>
        <v>Прочие материальные запасы</v>
      </c>
      <c r="BF141" s="450" t="str">
        <f t="shared" si="372"/>
        <v>сумма в год</v>
      </c>
      <c r="BG141" s="518"/>
      <c r="BH141" s="361">
        <f t="shared" si="406"/>
        <v>33</v>
      </c>
      <c r="BI141" s="380">
        <v>1</v>
      </c>
      <c r="BJ141" s="381">
        <f t="shared" si="358"/>
        <v>0</v>
      </c>
      <c r="BK141" s="488">
        <f t="shared" si="373"/>
        <v>55004.4</v>
      </c>
      <c r="BL141" s="402"/>
      <c r="BM141" s="393">
        <f t="shared" si="359"/>
        <v>0</v>
      </c>
      <c r="BN141" s="602"/>
      <c r="BO141" s="388">
        <v>23</v>
      </c>
      <c r="BP141" s="410" t="s">
        <v>226</v>
      </c>
      <c r="BQ141" s="450" t="s">
        <v>47</v>
      </c>
      <c r="BR141" s="487"/>
      <c r="BS141" s="396">
        <f t="shared" si="397"/>
        <v>4</v>
      </c>
      <c r="BT141" s="380">
        <v>1</v>
      </c>
      <c r="BU141" s="381">
        <f t="shared" si="374"/>
        <v>0</v>
      </c>
      <c r="BV141" s="507">
        <v>55004.4</v>
      </c>
      <c r="BW141" s="407"/>
      <c r="BX141" s="236">
        <f t="shared" si="360"/>
        <v>0</v>
      </c>
      <c r="BY141" s="573"/>
      <c r="BZ141" s="447">
        <f>BR141+BG141+AV141+AK141+Z141+O141+D141</f>
        <v>1</v>
      </c>
      <c r="CA141" s="398">
        <f>BX141*BS141+BM141*BH141+BB141*AW141+AQ141*AL141+AF141*AA141+U141*P141+J141*E141</f>
        <v>55004.400000000009</v>
      </c>
      <c r="CB141" s="449">
        <v>340</v>
      </c>
      <c r="CC141" s="526">
        <v>55004.4</v>
      </c>
      <c r="CD141" s="501">
        <f t="shared" si="361"/>
        <v>0</v>
      </c>
    </row>
    <row r="142" spans="1:85" s="234" customFormat="1" ht="30">
      <c r="A142" s="388">
        <f t="shared" si="362"/>
        <v>25</v>
      </c>
      <c r="B142" s="486" t="str">
        <f t="shared" si="363"/>
        <v>Организация питания воспитанников</v>
      </c>
      <c r="C142" s="450" t="str">
        <f t="shared" si="364"/>
        <v>сумма в год</v>
      </c>
      <c r="D142" s="417">
        <f>1/482*E142</f>
        <v>0.1037344398340249</v>
      </c>
      <c r="E142" s="361">
        <f t="shared" si="375"/>
        <v>50</v>
      </c>
      <c r="F142" s="380">
        <v>1</v>
      </c>
      <c r="G142" s="381">
        <f t="shared" ref="G142" si="412">D142*F142/E142</f>
        <v>2.0746887966804979E-3</v>
      </c>
      <c r="H142" s="488">
        <f>AD142</f>
        <v>1305698.94</v>
      </c>
      <c r="I142" s="227"/>
      <c r="J142" s="515">
        <f t="shared" si="399"/>
        <v>2708.9189626556017</v>
      </c>
      <c r="K142" s="602"/>
      <c r="L142" s="490">
        <f>W142</f>
        <v>25</v>
      </c>
      <c r="M142" s="491" t="str">
        <f>X142</f>
        <v>Организация питания воспитанников</v>
      </c>
      <c r="N142" s="450" t="str">
        <f>Y142</f>
        <v>сумма в год</v>
      </c>
      <c r="O142" s="225"/>
      <c r="P142" s="357"/>
      <c r="Q142" s="386"/>
      <c r="R142" s="387"/>
      <c r="S142" s="488"/>
      <c r="T142" s="388"/>
      <c r="U142" s="389"/>
      <c r="V142" s="602"/>
      <c r="W142" s="388">
        <f>AH142</f>
        <v>25</v>
      </c>
      <c r="X142" s="493" t="str">
        <f>AI142</f>
        <v>Организация питания воспитанников</v>
      </c>
      <c r="Y142" s="450" t="str">
        <f>AJ142</f>
        <v>сумма в год</v>
      </c>
      <c r="Z142" s="417">
        <f>1/482*AA142</f>
        <v>0.33195020746887965</v>
      </c>
      <c r="AA142" s="361">
        <f t="shared" si="410"/>
        <v>160</v>
      </c>
      <c r="AB142" s="380">
        <v>1</v>
      </c>
      <c r="AC142" s="381">
        <f t="shared" si="400"/>
        <v>2.0746887966804979E-3</v>
      </c>
      <c r="AD142" s="494">
        <f>AO142</f>
        <v>1305698.94</v>
      </c>
      <c r="AE142" s="495"/>
      <c r="AF142" s="517">
        <f t="shared" si="401"/>
        <v>2708.9189626556017</v>
      </c>
      <c r="AG142" s="602"/>
      <c r="AH142" s="388">
        <f>AS142</f>
        <v>25</v>
      </c>
      <c r="AI142" s="496" t="str">
        <f>AT142</f>
        <v>Организация питания воспитанников</v>
      </c>
      <c r="AJ142" s="450" t="str">
        <f>AU142</f>
        <v>сумма в год</v>
      </c>
      <c r="AK142" s="417">
        <f>1/482*AL142</f>
        <v>0.39004149377593361</v>
      </c>
      <c r="AL142" s="361">
        <f t="shared" si="409"/>
        <v>188</v>
      </c>
      <c r="AM142" s="380">
        <v>1</v>
      </c>
      <c r="AN142" s="381">
        <f t="shared" ref="AN142" si="413">AK142*AM142/AL142</f>
        <v>2.0746887966804979E-3</v>
      </c>
      <c r="AO142" s="488">
        <f>AZ142</f>
        <v>1305698.94</v>
      </c>
      <c r="AP142" s="388"/>
      <c r="AQ142" s="393">
        <f t="shared" si="354"/>
        <v>2708.9189626556017</v>
      </c>
      <c r="AR142" s="602"/>
      <c r="AS142" s="497">
        <f t="shared" si="366"/>
        <v>25</v>
      </c>
      <c r="AT142" s="498" t="str">
        <f t="shared" si="367"/>
        <v>Организация питания воспитанников</v>
      </c>
      <c r="AU142" s="450" t="str">
        <f t="shared" si="368"/>
        <v>сумма в год</v>
      </c>
      <c r="AV142" s="417">
        <f>1/482*AW142</f>
        <v>0.10580912863070539</v>
      </c>
      <c r="AW142" s="361">
        <f t="shared" si="411"/>
        <v>51</v>
      </c>
      <c r="AX142" s="380">
        <v>1</v>
      </c>
      <c r="AY142" s="381">
        <f t="shared" si="404"/>
        <v>2.0746887966804979E-3</v>
      </c>
      <c r="AZ142" s="519">
        <f t="shared" si="369"/>
        <v>1305698.94</v>
      </c>
      <c r="BA142" s="520"/>
      <c r="BB142" s="530">
        <f t="shared" si="405"/>
        <v>2708.9189626556017</v>
      </c>
      <c r="BC142" s="602"/>
      <c r="BD142" s="490">
        <f t="shared" si="370"/>
        <v>25</v>
      </c>
      <c r="BE142" s="496" t="str">
        <f t="shared" si="371"/>
        <v>Организация питания воспитанников</v>
      </c>
      <c r="BF142" s="450" t="str">
        <f t="shared" si="372"/>
        <v>сумма в год</v>
      </c>
      <c r="BG142" s="417">
        <f>1/482*BH142</f>
        <v>6.8464730290456438E-2</v>
      </c>
      <c r="BH142" s="361">
        <f t="shared" si="406"/>
        <v>33</v>
      </c>
      <c r="BI142" s="380">
        <v>1</v>
      </c>
      <c r="BJ142" s="381">
        <f t="shared" si="358"/>
        <v>2.0746887966804979E-3</v>
      </c>
      <c r="BK142" s="488">
        <f t="shared" si="373"/>
        <v>1305698.94</v>
      </c>
      <c r="BL142" s="227"/>
      <c r="BM142" s="393">
        <f t="shared" si="359"/>
        <v>2708.9189626556017</v>
      </c>
      <c r="BN142" s="602"/>
      <c r="BO142" s="388">
        <v>25</v>
      </c>
      <c r="BP142" s="496" t="s">
        <v>148</v>
      </c>
      <c r="BQ142" s="450" t="s">
        <v>47</v>
      </c>
      <c r="BR142" s="487"/>
      <c r="BS142" s="396">
        <f t="shared" si="397"/>
        <v>4</v>
      </c>
      <c r="BT142" s="380">
        <v>1</v>
      </c>
      <c r="BU142" s="381">
        <f t="shared" si="374"/>
        <v>0</v>
      </c>
      <c r="BV142" s="488">
        <v>1305698.94</v>
      </c>
      <c r="BW142" s="388"/>
      <c r="BX142" s="236">
        <f t="shared" si="360"/>
        <v>0</v>
      </c>
      <c r="BY142" s="573"/>
      <c r="BZ142" s="447">
        <f>BR142+BG142+AV142+AK142+Z142+O142+D142</f>
        <v>0.99999999999999989</v>
      </c>
      <c r="CA142" s="398">
        <f>BX142*BS142+BM142*BH142+BB142*AW142+AQ142*AL142+AF142*AA142+U142*P142+J142*E142</f>
        <v>1305698.9400000002</v>
      </c>
      <c r="CB142" s="234">
        <v>226</v>
      </c>
      <c r="CC142" s="399">
        <v>1305698.94</v>
      </c>
      <c r="CD142" s="501">
        <f t="shared" si="361"/>
        <v>0</v>
      </c>
      <c r="CF142" s="365"/>
      <c r="CG142" s="366"/>
    </row>
    <row r="143" spans="1:85" ht="15" customHeight="1">
      <c r="A143" s="644" t="s">
        <v>24</v>
      </c>
      <c r="B143" s="645"/>
      <c r="C143" s="645"/>
      <c r="D143" s="645"/>
      <c r="E143" s="645"/>
      <c r="F143" s="645"/>
      <c r="G143" s="645"/>
      <c r="H143" s="645"/>
      <c r="I143" s="646"/>
      <c r="J143" s="124">
        <f>SUM(J119:J142)</f>
        <v>5326.961969337116</v>
      </c>
      <c r="K143" s="602"/>
      <c r="L143" s="624" t="s">
        <v>24</v>
      </c>
      <c r="M143" s="625"/>
      <c r="N143" s="625"/>
      <c r="O143" s="625"/>
      <c r="P143" s="625"/>
      <c r="Q143" s="625"/>
      <c r="R143" s="625"/>
      <c r="S143" s="625"/>
      <c r="T143" s="626"/>
      <c r="U143" s="138">
        <f>SUM(U119:U142)</f>
        <v>0</v>
      </c>
      <c r="V143" s="602"/>
      <c r="W143" s="681" t="s">
        <v>24</v>
      </c>
      <c r="X143" s="682"/>
      <c r="Y143" s="682"/>
      <c r="Z143" s="682"/>
      <c r="AA143" s="682"/>
      <c r="AB143" s="682"/>
      <c r="AC143" s="682"/>
      <c r="AD143" s="682"/>
      <c r="AE143" s="683"/>
      <c r="AF143" s="14">
        <f>SUM(AF119:AF142)</f>
        <v>5677.506386630349</v>
      </c>
      <c r="AG143" s="602"/>
      <c r="AH143" s="658" t="s">
        <v>24</v>
      </c>
      <c r="AI143" s="659"/>
      <c r="AJ143" s="659"/>
      <c r="AK143" s="659"/>
      <c r="AL143" s="659"/>
      <c r="AM143" s="659"/>
      <c r="AN143" s="659"/>
      <c r="AO143" s="659"/>
      <c r="AP143" s="660"/>
      <c r="AQ143" s="157">
        <f>SUM(AQ119:AQ142)</f>
        <v>5333.7288866303488</v>
      </c>
      <c r="AR143" s="602"/>
      <c r="AS143" s="666" t="s">
        <v>24</v>
      </c>
      <c r="AT143" s="666"/>
      <c r="AU143" s="666"/>
      <c r="AV143" s="666"/>
      <c r="AW143" s="666"/>
      <c r="AX143" s="666"/>
      <c r="AY143" s="666"/>
      <c r="AZ143" s="666"/>
      <c r="BA143" s="666"/>
      <c r="BB143" s="298">
        <f>SUM(BB119:BB142)</f>
        <v>5333.7288866303488</v>
      </c>
      <c r="BC143" s="602"/>
      <c r="BD143" s="550" t="s">
        <v>24</v>
      </c>
      <c r="BE143" s="550"/>
      <c r="BF143" s="550"/>
      <c r="BG143" s="550"/>
      <c r="BH143" s="550"/>
      <c r="BI143" s="550"/>
      <c r="BJ143" s="550"/>
      <c r="BK143" s="550"/>
      <c r="BL143" s="550"/>
      <c r="BM143" s="157">
        <f>SUM(BM119:BM142)</f>
        <v>2708.9189626556017</v>
      </c>
      <c r="BN143" s="603"/>
      <c r="BO143" s="550" t="s">
        <v>24</v>
      </c>
      <c r="BP143" s="550"/>
      <c r="BQ143" s="550"/>
      <c r="BR143" s="550"/>
      <c r="BS143" s="550"/>
      <c r="BT143" s="550"/>
      <c r="BU143" s="550"/>
      <c r="BV143" s="550"/>
      <c r="BW143" s="550"/>
      <c r="BX143" s="151">
        <f>SUM(BX119:BX142)</f>
        <v>0</v>
      </c>
      <c r="BY143" s="573"/>
      <c r="BZ143" s="62"/>
      <c r="CA143" s="316">
        <f>SUM(CA119:CA142)</f>
        <v>2538904.6500000004</v>
      </c>
      <c r="CF143" s="38"/>
      <c r="CG143" s="38"/>
    </row>
    <row r="144" spans="1:85" ht="15" customHeight="1">
      <c r="A144" s="555" t="s">
        <v>104</v>
      </c>
      <c r="B144" s="556"/>
      <c r="C144" s="556"/>
      <c r="D144" s="556"/>
      <c r="E144" s="556"/>
      <c r="F144" s="556"/>
      <c r="G144" s="556"/>
      <c r="H144" s="556"/>
      <c r="I144" s="627"/>
      <c r="J144" s="101">
        <f>J75+J87+J92+J98+J103+J117+J143</f>
        <v>45084.079992390201</v>
      </c>
      <c r="K144" s="602"/>
      <c r="L144" s="555" t="s">
        <v>104</v>
      </c>
      <c r="M144" s="556"/>
      <c r="N144" s="556"/>
      <c r="O144" s="556"/>
      <c r="P144" s="556"/>
      <c r="Q144" s="556"/>
      <c r="R144" s="556"/>
      <c r="S144" s="556"/>
      <c r="T144" s="627"/>
      <c r="U144" s="130">
        <f>U75+U87+U92+U98+U103+U117+U143</f>
        <v>0</v>
      </c>
      <c r="V144" s="602"/>
      <c r="W144" s="555" t="s">
        <v>104</v>
      </c>
      <c r="X144" s="556"/>
      <c r="Y144" s="556"/>
      <c r="Z144" s="556"/>
      <c r="AA144" s="556"/>
      <c r="AB144" s="556"/>
      <c r="AC144" s="556"/>
      <c r="AD144" s="556"/>
      <c r="AE144" s="627"/>
      <c r="AF144" s="17">
        <f>AF75+AF87+AF92+AF98+AF103+AF117+AF143</f>
        <v>48729.603256570983</v>
      </c>
      <c r="AG144" s="602"/>
      <c r="AH144" s="555" t="s">
        <v>104</v>
      </c>
      <c r="AI144" s="556"/>
      <c r="AJ144" s="556"/>
      <c r="AK144" s="556"/>
      <c r="AL144" s="556"/>
      <c r="AM144" s="556"/>
      <c r="AN144" s="556"/>
      <c r="AO144" s="556"/>
      <c r="AP144" s="627"/>
      <c r="AQ144" s="151">
        <f>AQ75+AQ87+AQ92+AQ98+AQ103+AQ117+AQ143</f>
        <v>48385.825756570986</v>
      </c>
      <c r="AR144" s="602"/>
      <c r="AS144" s="555" t="s">
        <v>104</v>
      </c>
      <c r="AT144" s="556"/>
      <c r="AU144" s="556"/>
      <c r="AV144" s="556"/>
      <c r="AW144" s="556"/>
      <c r="AX144" s="556"/>
      <c r="AY144" s="556"/>
      <c r="AZ144" s="556"/>
      <c r="BA144" s="557"/>
      <c r="BB144" s="298">
        <f>BB75+BB87+BB92+BB98+BB103+BB117+BB143</f>
        <v>48385.825756570979</v>
      </c>
      <c r="BC144" s="602"/>
      <c r="BD144" s="555" t="s">
        <v>104</v>
      </c>
      <c r="BE144" s="556"/>
      <c r="BF144" s="556"/>
      <c r="BG144" s="556"/>
      <c r="BH144" s="556"/>
      <c r="BI144" s="556"/>
      <c r="BJ144" s="556"/>
      <c r="BK144" s="556"/>
      <c r="BL144" s="557"/>
      <c r="BM144" s="151">
        <f>BM75+BM87+BM92+BM98+BM103+BM117+BM143</f>
        <v>14319.019451430571</v>
      </c>
      <c r="BN144" s="602"/>
      <c r="BO144" s="555" t="s">
        <v>104</v>
      </c>
      <c r="BP144" s="556"/>
      <c r="BQ144" s="556"/>
      <c r="BR144" s="556"/>
      <c r="BS144" s="556"/>
      <c r="BT144" s="556"/>
      <c r="BU144" s="556"/>
      <c r="BV144" s="556"/>
      <c r="BW144" s="557"/>
      <c r="BX144" s="151">
        <f>BX75+BX87+BX92+BX98+BX103+BX117+BX143</f>
        <v>10103.350322799864</v>
      </c>
      <c r="BY144" s="573"/>
      <c r="BZ144" s="57"/>
      <c r="CA144" s="315">
        <f>CA143+CA117+CA103+CA98+CA87+CA75</f>
        <v>22128093.919679735</v>
      </c>
      <c r="CD144" s="45"/>
    </row>
    <row r="145" spans="1:87" ht="15" customHeight="1">
      <c r="A145" s="555" t="s">
        <v>105</v>
      </c>
      <c r="B145" s="556"/>
      <c r="C145" s="556"/>
      <c r="D145" s="556"/>
      <c r="E145" s="556"/>
      <c r="F145" s="556"/>
      <c r="G145" s="556"/>
      <c r="H145" s="556"/>
      <c r="I145" s="627"/>
      <c r="J145" s="101">
        <f>J144+J66</f>
        <v>64769.05883720093</v>
      </c>
      <c r="K145" s="602"/>
      <c r="L145" s="555" t="s">
        <v>105</v>
      </c>
      <c r="M145" s="556"/>
      <c r="N145" s="556"/>
      <c r="O145" s="556"/>
      <c r="P145" s="556"/>
      <c r="Q145" s="556"/>
      <c r="R145" s="556"/>
      <c r="S145" s="556"/>
      <c r="T145" s="627"/>
      <c r="U145" s="130">
        <f>U144+U66</f>
        <v>47.658670800232514</v>
      </c>
      <c r="V145" s="602"/>
      <c r="W145" s="555" t="s">
        <v>105</v>
      </c>
      <c r="X145" s="556"/>
      <c r="Y145" s="556"/>
      <c r="Z145" s="556"/>
      <c r="AA145" s="556"/>
      <c r="AB145" s="556"/>
      <c r="AC145" s="556"/>
      <c r="AD145" s="556"/>
      <c r="AE145" s="627"/>
      <c r="AF145" s="17">
        <f>AF144+AF66</f>
        <v>106181.97154990082</v>
      </c>
      <c r="AG145" s="602"/>
      <c r="AH145" s="555" t="s">
        <v>105</v>
      </c>
      <c r="AI145" s="556"/>
      <c r="AJ145" s="556"/>
      <c r="AK145" s="556"/>
      <c r="AL145" s="556"/>
      <c r="AM145" s="556"/>
      <c r="AN145" s="556"/>
      <c r="AO145" s="556"/>
      <c r="AP145" s="627"/>
      <c r="AQ145" s="151">
        <f>AQ144+AQ66</f>
        <v>108109.98856783903</v>
      </c>
      <c r="AR145" s="602"/>
      <c r="AS145" s="555" t="s">
        <v>105</v>
      </c>
      <c r="AT145" s="556"/>
      <c r="AU145" s="556"/>
      <c r="AV145" s="556"/>
      <c r="AW145" s="556"/>
      <c r="AX145" s="556"/>
      <c r="AY145" s="556"/>
      <c r="AZ145" s="556"/>
      <c r="BA145" s="557"/>
      <c r="BB145" s="298">
        <f>BB144+BB66</f>
        <v>108387.16837593247</v>
      </c>
      <c r="BC145" s="602"/>
      <c r="BD145" s="555" t="s">
        <v>105</v>
      </c>
      <c r="BE145" s="556"/>
      <c r="BF145" s="556"/>
      <c r="BG145" s="556"/>
      <c r="BH145" s="556"/>
      <c r="BI145" s="556"/>
      <c r="BJ145" s="556"/>
      <c r="BK145" s="556"/>
      <c r="BL145" s="557"/>
      <c r="BM145" s="189">
        <f>BM144+BM66</f>
        <v>82303.835650346155</v>
      </c>
      <c r="BN145" s="602"/>
      <c r="BO145" s="555" t="s">
        <v>105</v>
      </c>
      <c r="BP145" s="556"/>
      <c r="BQ145" s="556"/>
      <c r="BR145" s="556"/>
      <c r="BS145" s="556"/>
      <c r="BT145" s="556"/>
      <c r="BU145" s="556"/>
      <c r="BV145" s="556"/>
      <c r="BW145" s="557"/>
      <c r="BX145" s="189">
        <f>BX144+BX66</f>
        <v>62221.498941944221</v>
      </c>
      <c r="BY145" s="573"/>
      <c r="CA145" s="317">
        <f>CA144+CA66</f>
        <v>50766669.19999966</v>
      </c>
      <c r="CD145" s="45"/>
    </row>
    <row r="146" spans="1:87">
      <c r="I146" s="7">
        <f>C7</f>
        <v>50</v>
      </c>
      <c r="J146" s="36">
        <f>J145*I146</f>
        <v>3238452.9418600467</v>
      </c>
      <c r="K146" s="27"/>
      <c r="T146" s="7">
        <f>N7</f>
        <v>36127</v>
      </c>
      <c r="U146" s="36">
        <f>U145*T146</f>
        <v>1721764.8</v>
      </c>
      <c r="V146" s="27"/>
      <c r="AE146" s="7">
        <f>Y7</f>
        <v>160</v>
      </c>
      <c r="AF146" s="36">
        <f>AF145*AE146</f>
        <v>16989115.447984129</v>
      </c>
      <c r="AP146" s="7">
        <f>AJ7</f>
        <v>188</v>
      </c>
      <c r="AQ146" s="36">
        <f>AQ145*AP146</f>
        <v>20324677.850753736</v>
      </c>
      <c r="BA146" s="7">
        <f>AU7</f>
        <v>51</v>
      </c>
      <c r="BB146" s="36">
        <f>BB145*BA146</f>
        <v>5527745.5871725557</v>
      </c>
      <c r="BL146" s="7">
        <f>BF7</f>
        <v>33</v>
      </c>
      <c r="BM146" s="36">
        <f>BM145*BL146</f>
        <v>2716026.5764614232</v>
      </c>
      <c r="BN146" s="27"/>
      <c r="BT146" s="38"/>
      <c r="BW146" s="7">
        <f>BQ7</f>
        <v>4</v>
      </c>
      <c r="BX146" s="36">
        <f>BX145*BW146</f>
        <v>248885.99576777688</v>
      </c>
      <c r="BY146" s="27">
        <f>BX145*BS107+BM145*BH131+BB145*AW141+AQ145*AL141+AF145*AA141+U145*Q16+J145*E136</f>
        <v>50766669.199999668</v>
      </c>
      <c r="BZ146" s="60"/>
      <c r="CB146" s="42"/>
    </row>
    <row r="147" spans="1:87">
      <c r="J147" s="22"/>
      <c r="U147" s="22"/>
      <c r="V147" s="39"/>
      <c r="AF147" s="22"/>
      <c r="AQ147" s="22"/>
      <c r="BB147" s="22"/>
      <c r="BM147" s="22"/>
      <c r="CA147" s="45">
        <f>CA143+CA117+CA103+CA98+CA92+CA87+CA75+CA65+CA53+BZ22</f>
        <v>50766669.199999668</v>
      </c>
      <c r="CB147" s="45"/>
    </row>
    <row r="148" spans="1:87">
      <c r="J148" s="27"/>
      <c r="U148" s="27"/>
      <c r="AF148" s="27"/>
      <c r="AQ148" s="27"/>
      <c r="BB148" s="27"/>
      <c r="BM148" s="27"/>
      <c r="BY148" s="43"/>
      <c r="BZ148" s="43"/>
      <c r="CA148" s="319"/>
      <c r="CB148" s="45"/>
      <c r="CC148" s="252"/>
      <c r="CE148" s="45"/>
      <c r="CF148" s="45"/>
      <c r="CG148" s="45"/>
      <c r="CH148" s="58"/>
      <c r="CI148" s="45"/>
    </row>
    <row r="149" spans="1:87">
      <c r="BY149" s="45"/>
      <c r="BZ149" s="42"/>
      <c r="CA149" s="252"/>
      <c r="CE149" s="45"/>
      <c r="CF149" s="45"/>
      <c r="CG149" s="45"/>
      <c r="CH149" s="58"/>
      <c r="CI149" s="45"/>
    </row>
    <row r="150" spans="1:87">
      <c r="BW150" s="45" t="s">
        <v>152</v>
      </c>
      <c r="BX150" s="253">
        <v>50766669.200000003</v>
      </c>
      <c r="BY150" s="27">
        <f>BX146+BM146+BB146+AQ146+AF146+U146+J146</f>
        <v>50766669.199999668</v>
      </c>
      <c r="BZ150" s="60"/>
      <c r="CA150" s="252"/>
      <c r="CE150" s="45"/>
      <c r="CF150" s="45"/>
      <c r="CG150" s="45"/>
      <c r="CI150" s="45"/>
    </row>
    <row r="151" spans="1:87">
      <c r="M151" s="26"/>
      <c r="N151" s="26"/>
      <c r="O151" s="26"/>
      <c r="P151" s="26"/>
      <c r="Q151" s="341"/>
      <c r="R151" s="26"/>
      <c r="S151" s="26"/>
      <c r="T151" s="26"/>
      <c r="U151" s="26"/>
      <c r="V151" s="26"/>
      <c r="BW151" s="45" t="s">
        <v>182</v>
      </c>
      <c r="BX151" s="253"/>
      <c r="BY151" s="58"/>
      <c r="BZ151" s="60"/>
      <c r="CB151" s="45"/>
      <c r="CC151" s="339"/>
      <c r="CE151" s="45"/>
      <c r="CF151" s="45"/>
      <c r="CG151" s="45"/>
    </row>
    <row r="152" spans="1:87">
      <c r="M152" s="26"/>
      <c r="N152" s="26"/>
      <c r="O152" s="26"/>
      <c r="P152" s="26"/>
      <c r="Q152" s="341"/>
      <c r="R152" s="26"/>
      <c r="S152" s="26"/>
      <c r="T152" s="26"/>
      <c r="U152" s="26"/>
      <c r="V152" s="26"/>
      <c r="BP152" s="27"/>
      <c r="BQ152" s="27"/>
      <c r="BR152" s="27"/>
      <c r="BS152" s="27"/>
      <c r="BT152" s="27"/>
      <c r="BU152" s="27"/>
      <c r="BV152" s="27"/>
      <c r="BW152" s="27"/>
      <c r="BX152" s="27">
        <f>BX150+BX151-BY150</f>
        <v>3.3527612686157227E-7</v>
      </c>
      <c r="BY152" s="48"/>
      <c r="BZ152" s="48"/>
      <c r="CA152" s="270"/>
    </row>
    <row r="153" spans="1:87">
      <c r="M153" s="26"/>
      <c r="N153" s="26"/>
      <c r="O153" s="26"/>
      <c r="P153" s="26"/>
      <c r="Q153" s="341"/>
      <c r="R153" s="26"/>
      <c r="S153" s="26"/>
      <c r="T153" s="26"/>
      <c r="U153" s="26"/>
      <c r="V153" s="26"/>
      <c r="BT153" s="58"/>
      <c r="BY153" s="27"/>
      <c r="BZ153" s="60"/>
    </row>
    <row r="154" spans="1:87">
      <c r="M154" s="26"/>
      <c r="N154" s="26"/>
      <c r="O154" s="26"/>
      <c r="P154" s="26"/>
      <c r="Q154" s="341"/>
      <c r="R154" s="26"/>
      <c r="S154" s="26"/>
      <c r="T154" s="62"/>
      <c r="U154" s="26"/>
      <c r="V154" s="26"/>
      <c r="BS154" s="344" t="s">
        <v>209</v>
      </c>
      <c r="BT154" s="344" t="s">
        <v>210</v>
      </c>
      <c r="BU154" s="344"/>
      <c r="BX154" s="58"/>
      <c r="BY154" s="45"/>
      <c r="BZ154" s="7"/>
      <c r="CC154" s="7"/>
    </row>
    <row r="155" spans="1:87">
      <c r="M155" s="47"/>
      <c r="N155" s="26"/>
      <c r="O155" s="26"/>
      <c r="P155" s="26"/>
      <c r="Q155" s="341"/>
      <c r="R155" s="26"/>
      <c r="S155" s="26"/>
      <c r="T155" s="26"/>
      <c r="U155" s="26"/>
      <c r="V155" s="26"/>
      <c r="BS155" s="344">
        <v>7409</v>
      </c>
      <c r="BT155" s="344">
        <v>7564</v>
      </c>
      <c r="BU155" s="344" t="s">
        <v>151</v>
      </c>
      <c r="BX155" s="58"/>
      <c r="BY155" s="45"/>
      <c r="BZ155" s="7"/>
      <c r="CC155" s="7"/>
    </row>
    <row r="156" spans="1:87">
      <c r="BQ156" s="58" t="s">
        <v>191</v>
      </c>
      <c r="BR156" s="7">
        <v>211.21299999999999</v>
      </c>
      <c r="BS156" s="280">
        <f>4503865.28+1360167.31</f>
        <v>5864032.5899999999</v>
      </c>
      <c r="BT156" s="280">
        <f>20738198.58+6262935.97</f>
        <v>27001134.549999997</v>
      </c>
      <c r="BU156" s="280">
        <f>7828459.4+2364194.74</f>
        <v>10192654.140000001</v>
      </c>
      <c r="BV156" s="45">
        <f t="shared" ref="BV156:BV166" si="414">SUM(BS156:BU156)</f>
        <v>43057821.280000001</v>
      </c>
      <c r="BX156" s="58" t="s">
        <v>203</v>
      </c>
      <c r="BY156" s="45"/>
      <c r="BZ156" s="55"/>
      <c r="CC156" s="7"/>
    </row>
    <row r="157" spans="1:87">
      <c r="BQ157" s="58" t="s">
        <v>193</v>
      </c>
      <c r="BR157" s="7">
        <v>212</v>
      </c>
      <c r="BS157" s="280">
        <v>80000</v>
      </c>
      <c r="BT157" s="280">
        <v>95000</v>
      </c>
      <c r="BU157" s="280">
        <v>2700</v>
      </c>
      <c r="BV157" s="45">
        <f t="shared" si="414"/>
        <v>177700</v>
      </c>
      <c r="BX157" s="58">
        <v>303</v>
      </c>
      <c r="BY157" s="45" t="s">
        <v>204</v>
      </c>
      <c r="BZ157" s="55"/>
      <c r="CC157" s="7"/>
    </row>
    <row r="158" spans="1:87" s="58" customFormat="1">
      <c r="F158" s="20"/>
      <c r="Q158" s="20"/>
      <c r="AB158" s="20"/>
      <c r="AM158" s="20"/>
      <c r="AX158" s="20"/>
      <c r="BI158" s="20"/>
      <c r="BQ158" s="58" t="s">
        <v>192</v>
      </c>
      <c r="BR158" s="58">
        <v>212</v>
      </c>
      <c r="BS158" s="45"/>
      <c r="BT158" s="45"/>
      <c r="BU158" s="45"/>
      <c r="BV158" s="45">
        <f t="shared" si="414"/>
        <v>0</v>
      </c>
      <c r="BX158" s="58">
        <v>35</v>
      </c>
      <c r="BY158" s="45" t="s">
        <v>205</v>
      </c>
      <c r="BZ158" s="55"/>
      <c r="CA158" s="45"/>
    </row>
    <row r="159" spans="1:87">
      <c r="BQ159" s="58" t="s">
        <v>194</v>
      </c>
      <c r="BR159" s="7">
        <v>221</v>
      </c>
      <c r="BS159" s="280">
        <v>80000</v>
      </c>
      <c r="BT159" s="280"/>
      <c r="BU159" s="280">
        <v>97016.08</v>
      </c>
      <c r="BV159" s="45">
        <f t="shared" si="414"/>
        <v>177016.08000000002</v>
      </c>
      <c r="BX159" s="58">
        <v>18</v>
      </c>
      <c r="BY159" s="45" t="s">
        <v>206</v>
      </c>
      <c r="BZ159" s="55"/>
      <c r="CC159" s="7"/>
    </row>
    <row r="160" spans="1:87">
      <c r="BQ160" s="58" t="s">
        <v>195</v>
      </c>
      <c r="BR160" s="7">
        <v>222</v>
      </c>
      <c r="BS160" s="280">
        <v>60000</v>
      </c>
      <c r="BT160" s="280">
        <v>55000</v>
      </c>
      <c r="BU160" s="280">
        <v>15000</v>
      </c>
      <c r="BV160" s="45">
        <f t="shared" si="414"/>
        <v>130000</v>
      </c>
      <c r="BX160" s="58">
        <v>2.8</v>
      </c>
      <c r="BY160" s="45" t="s">
        <v>207</v>
      </c>
      <c r="BZ160" s="55"/>
      <c r="CC160" s="7"/>
    </row>
    <row r="161" spans="69:81">
      <c r="BQ161" s="58" t="s">
        <v>196</v>
      </c>
      <c r="BR161" s="7">
        <v>223</v>
      </c>
      <c r="BS161" s="45"/>
      <c r="BT161" s="45"/>
      <c r="BU161" s="280">
        <v>3516673.61</v>
      </c>
      <c r="BV161" s="45">
        <f t="shared" si="414"/>
        <v>3516673.61</v>
      </c>
      <c r="BX161" s="58">
        <v>13</v>
      </c>
      <c r="BY161" s="45" t="s">
        <v>136</v>
      </c>
      <c r="BZ161" s="55"/>
      <c r="CC161" s="7"/>
    </row>
    <row r="162" spans="69:81">
      <c r="BQ162" s="58" t="s">
        <v>197</v>
      </c>
      <c r="BR162" s="7">
        <v>225</v>
      </c>
      <c r="BS162" s="45"/>
      <c r="BT162" s="45"/>
      <c r="BU162" s="280">
        <v>726253.58</v>
      </c>
      <c r="BV162" s="45">
        <f t="shared" si="414"/>
        <v>726253.58</v>
      </c>
      <c r="BX162" s="58" t="s">
        <v>208</v>
      </c>
      <c r="BY162" s="45">
        <f>BX157*BX158*BX159*BX160/BX161</f>
        <v>41114.769230769234</v>
      </c>
      <c r="BZ162" s="55"/>
      <c r="CC162" s="7"/>
    </row>
    <row r="163" spans="69:81">
      <c r="BQ163" s="58" t="s">
        <v>198</v>
      </c>
      <c r="BR163" s="7">
        <v>226</v>
      </c>
      <c r="BS163" s="280">
        <v>320000</v>
      </c>
      <c r="BT163" s="280">
        <v>220000</v>
      </c>
      <c r="BU163" s="280">
        <v>1608670.25</v>
      </c>
      <c r="BV163" s="45">
        <f t="shared" si="414"/>
        <v>2148670.25</v>
      </c>
      <c r="BX163" s="58"/>
      <c r="BY163" s="45"/>
      <c r="BZ163" s="55"/>
      <c r="CC163" s="55"/>
    </row>
    <row r="164" spans="69:81">
      <c r="BQ164" s="58" t="s">
        <v>199</v>
      </c>
      <c r="BR164" s="7">
        <v>290</v>
      </c>
      <c r="BS164" s="45"/>
      <c r="BT164" s="45"/>
      <c r="BU164" s="280">
        <v>2000</v>
      </c>
      <c r="BV164" s="45">
        <f t="shared" si="414"/>
        <v>2000</v>
      </c>
      <c r="BX164" s="58"/>
      <c r="BY164" s="45"/>
      <c r="BZ164" s="55"/>
      <c r="CC164" s="7"/>
    </row>
    <row r="165" spans="69:81">
      <c r="BQ165" s="58" t="s">
        <v>200</v>
      </c>
      <c r="BR165" s="7">
        <v>310</v>
      </c>
      <c r="BS165" s="45"/>
      <c r="BT165" s="45"/>
      <c r="BU165" s="45"/>
      <c r="BV165" s="45">
        <f t="shared" si="414"/>
        <v>0</v>
      </c>
      <c r="BX165" s="58"/>
      <c r="BY165" s="45"/>
      <c r="BZ165" s="55"/>
      <c r="CC165" s="7"/>
    </row>
    <row r="166" spans="69:81">
      <c r="BQ166" s="58" t="s">
        <v>201</v>
      </c>
      <c r="BR166" s="7">
        <v>340</v>
      </c>
      <c r="BS166" s="280">
        <v>200000</v>
      </c>
      <c r="BT166" s="280">
        <v>105000</v>
      </c>
      <c r="BU166" s="280">
        <v>525534.4</v>
      </c>
      <c r="BV166" s="45">
        <f t="shared" si="414"/>
        <v>830534.4</v>
      </c>
      <c r="BX166" s="58"/>
      <c r="BY166" s="45"/>
      <c r="BZ166" s="55"/>
      <c r="CC166" s="7"/>
    </row>
    <row r="167" spans="69:81">
      <c r="BS167" s="345">
        <f>SUM(BS156:BS166)</f>
        <v>6604032.5899999999</v>
      </c>
      <c r="BT167" s="345">
        <f t="shared" ref="BT167" si="415">SUM(BT156:BT166)</f>
        <v>27476134.549999997</v>
      </c>
      <c r="BU167" s="345">
        <f>SUM(BU156:BU166)</f>
        <v>16686502.060000001</v>
      </c>
      <c r="BV167" s="45">
        <f>SUM(BV156:BV166)</f>
        <v>50766669.199999996</v>
      </c>
      <c r="BW167" s="45"/>
      <c r="BX167" s="45"/>
      <c r="BY167" s="45"/>
      <c r="BZ167" s="55"/>
      <c r="CC167" s="7"/>
    </row>
    <row r="168" spans="69:81">
      <c r="BW168" s="45">
        <f>SUM(BS167:BU167)</f>
        <v>50766669.200000003</v>
      </c>
      <c r="BX168" s="45">
        <f>BW168-BV167</f>
        <v>0</v>
      </c>
      <c r="BY168" s="45"/>
      <c r="BZ168" s="45"/>
    </row>
    <row r="169" spans="69:81">
      <c r="BY169" s="45"/>
    </row>
    <row r="171" spans="69:81">
      <c r="BY171" s="45"/>
    </row>
    <row r="269" spans="5:85">
      <c r="E269" s="38"/>
      <c r="F269" s="38"/>
      <c r="G269" s="38"/>
      <c r="H269" s="38"/>
      <c r="I269" s="38"/>
      <c r="J269" s="38"/>
      <c r="K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38"/>
      <c r="BZ269" s="38"/>
      <c r="CA269" s="270"/>
      <c r="CB269" s="38"/>
      <c r="CC269" s="270"/>
      <c r="CD269" s="38"/>
      <c r="CE269" s="38"/>
      <c r="CF269" s="38"/>
      <c r="CG269" s="38"/>
    </row>
    <row r="270" spans="5:85">
      <c r="E270" s="38"/>
      <c r="F270" s="38"/>
      <c r="G270" s="38"/>
      <c r="H270" s="38"/>
      <c r="I270" s="38"/>
      <c r="J270" s="38"/>
      <c r="K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270"/>
      <c r="CB270" s="38"/>
      <c r="CC270" s="270"/>
      <c r="CD270" s="38"/>
      <c r="CE270" s="38"/>
      <c r="CF270" s="38"/>
      <c r="CG270" s="38"/>
    </row>
    <row r="271" spans="5:85">
      <c r="E271" s="38"/>
      <c r="F271" s="38"/>
      <c r="G271" s="38"/>
      <c r="H271" s="38"/>
      <c r="I271" s="38"/>
      <c r="J271" s="38"/>
      <c r="K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38"/>
      <c r="BZ271" s="38"/>
      <c r="CA271" s="270"/>
      <c r="CB271" s="38"/>
      <c r="CC271" s="270"/>
      <c r="CD271" s="38"/>
      <c r="CE271" s="38"/>
      <c r="CF271" s="38"/>
      <c r="CG271" s="38"/>
    </row>
    <row r="272" spans="5:85">
      <c r="E272" s="38"/>
      <c r="F272" s="38"/>
      <c r="G272" s="38"/>
      <c r="H272" s="38"/>
      <c r="I272" s="38"/>
      <c r="J272" s="38"/>
      <c r="K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38"/>
      <c r="BZ272" s="38"/>
      <c r="CA272" s="270"/>
      <c r="CB272" s="38"/>
      <c r="CC272" s="270"/>
      <c r="CD272" s="38"/>
      <c r="CE272" s="38"/>
      <c r="CF272" s="38"/>
      <c r="CG272" s="38"/>
    </row>
    <row r="273" spans="5:85">
      <c r="E273" s="38"/>
      <c r="F273" s="38"/>
      <c r="G273" s="38"/>
      <c r="H273" s="38"/>
      <c r="I273" s="38"/>
      <c r="J273" s="38"/>
      <c r="K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E273" s="38"/>
      <c r="BF273" s="38"/>
      <c r="BG273" s="38"/>
      <c r="BH273" s="38"/>
      <c r="BI273" s="38"/>
      <c r="BJ273" s="38"/>
      <c r="BK273" s="38"/>
      <c r="BL273" s="38"/>
      <c r="BM273" s="38"/>
      <c r="BN273" s="38"/>
      <c r="BP273" s="38"/>
      <c r="BQ273" s="38"/>
      <c r="BR273" s="38"/>
      <c r="BS273" s="38"/>
      <c r="BT273" s="38"/>
      <c r="BU273" s="38"/>
      <c r="BV273" s="38"/>
      <c r="BW273" s="38"/>
      <c r="BX273" s="38"/>
      <c r="BY273" s="38"/>
      <c r="BZ273" s="38"/>
      <c r="CA273" s="270"/>
      <c r="CB273" s="38"/>
      <c r="CC273" s="270"/>
      <c r="CD273" s="38"/>
      <c r="CE273" s="38"/>
      <c r="CF273" s="38"/>
      <c r="CG273" s="38"/>
    </row>
    <row r="274" spans="5:85">
      <c r="E274" s="38"/>
      <c r="F274" s="38"/>
      <c r="G274" s="38"/>
      <c r="H274" s="38"/>
      <c r="I274" s="38"/>
      <c r="J274" s="38"/>
      <c r="K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E274" s="38"/>
      <c r="BF274" s="38"/>
      <c r="BG274" s="38"/>
      <c r="BH274" s="38"/>
      <c r="BI274" s="38"/>
      <c r="BJ274" s="38"/>
      <c r="BK274" s="38"/>
      <c r="BL274" s="38"/>
      <c r="BM274" s="38"/>
      <c r="BN274" s="38"/>
      <c r="BP274" s="38"/>
      <c r="BQ274" s="38"/>
      <c r="BR274" s="38"/>
      <c r="BS274" s="38"/>
      <c r="BT274" s="38"/>
      <c r="BU274" s="38"/>
      <c r="BV274" s="38"/>
      <c r="BW274" s="38"/>
      <c r="BX274" s="38"/>
      <c r="BY274" s="38"/>
      <c r="BZ274" s="38"/>
      <c r="CA274" s="270"/>
      <c r="CB274" s="38"/>
      <c r="CC274" s="270"/>
      <c r="CD274" s="38"/>
      <c r="CE274" s="38"/>
      <c r="CF274" s="38"/>
      <c r="CG274" s="38"/>
    </row>
    <row r="275" spans="5:85">
      <c r="E275" s="38"/>
      <c r="F275" s="38"/>
      <c r="G275" s="38"/>
      <c r="H275" s="38"/>
      <c r="I275" s="38"/>
      <c r="J275" s="38"/>
      <c r="K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E275" s="38"/>
      <c r="BF275" s="38"/>
      <c r="BG275" s="38"/>
      <c r="BH275" s="38"/>
      <c r="BI275" s="38"/>
      <c r="BJ275" s="38"/>
      <c r="BK275" s="38"/>
      <c r="BL275" s="38"/>
      <c r="BM275" s="38"/>
      <c r="BN275" s="38"/>
      <c r="BP275" s="38"/>
      <c r="BQ275" s="38"/>
      <c r="BR275" s="38"/>
      <c r="BS275" s="38"/>
      <c r="BT275" s="38"/>
      <c r="BU275" s="38"/>
      <c r="BV275" s="38"/>
      <c r="BW275" s="38"/>
      <c r="BX275" s="38"/>
      <c r="BY275" s="38"/>
      <c r="BZ275" s="38"/>
      <c r="CA275" s="270"/>
      <c r="CB275" s="38"/>
      <c r="CC275" s="270"/>
      <c r="CD275" s="38"/>
      <c r="CE275" s="38"/>
      <c r="CF275" s="38"/>
      <c r="CG275" s="38"/>
    </row>
    <row r="276" spans="5:85">
      <c r="E276" s="38"/>
      <c r="F276" s="38"/>
      <c r="G276" s="38"/>
      <c r="H276" s="38"/>
      <c r="I276" s="38"/>
      <c r="J276" s="38"/>
      <c r="K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E276" s="38"/>
      <c r="BF276" s="38"/>
      <c r="BG276" s="38"/>
      <c r="BH276" s="38"/>
      <c r="BI276" s="38"/>
      <c r="BJ276" s="38"/>
      <c r="BK276" s="38"/>
      <c r="BL276" s="38"/>
      <c r="BM276" s="38"/>
      <c r="BN276" s="38"/>
      <c r="BP276" s="38"/>
      <c r="BQ276" s="38"/>
      <c r="BR276" s="38"/>
      <c r="BS276" s="38"/>
      <c r="BT276" s="38"/>
      <c r="BU276" s="38"/>
      <c r="BV276" s="38"/>
      <c r="BW276" s="38"/>
      <c r="BX276" s="38"/>
      <c r="BY276" s="38"/>
      <c r="BZ276" s="38"/>
      <c r="CA276" s="270"/>
      <c r="CB276" s="38"/>
      <c r="CC276" s="270"/>
      <c r="CD276" s="38"/>
      <c r="CE276" s="38"/>
      <c r="CF276" s="38"/>
      <c r="CG276" s="38"/>
    </row>
    <row r="277" spans="5:85">
      <c r="E277" s="38"/>
      <c r="F277" s="38"/>
      <c r="G277" s="38"/>
      <c r="H277" s="38"/>
      <c r="I277" s="38"/>
      <c r="J277" s="38"/>
      <c r="K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E277" s="38"/>
      <c r="BF277" s="38"/>
      <c r="BG277" s="38"/>
      <c r="BH277" s="38"/>
      <c r="BI277" s="38"/>
      <c r="BJ277" s="38"/>
      <c r="BK277" s="38"/>
      <c r="BL277" s="38"/>
      <c r="BM277" s="38"/>
      <c r="BN277" s="38"/>
      <c r="BP277" s="38"/>
      <c r="BQ277" s="38"/>
      <c r="BR277" s="38"/>
      <c r="BS277" s="38"/>
      <c r="BT277" s="38"/>
      <c r="BU277" s="38"/>
      <c r="BV277" s="38"/>
      <c r="BW277" s="38"/>
      <c r="BX277" s="38"/>
      <c r="BY277" s="38"/>
      <c r="BZ277" s="38"/>
      <c r="CA277" s="270"/>
      <c r="CB277" s="38"/>
      <c r="CC277" s="270"/>
      <c r="CD277" s="38"/>
      <c r="CE277" s="38"/>
      <c r="CF277" s="38"/>
      <c r="CG277" s="38"/>
    </row>
    <row r="278" spans="5:85">
      <c r="E278" s="38"/>
      <c r="F278" s="38"/>
      <c r="G278" s="38"/>
      <c r="H278" s="38"/>
      <c r="I278" s="38"/>
      <c r="J278" s="38"/>
      <c r="K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E278" s="38"/>
      <c r="BF278" s="38"/>
      <c r="BG278" s="38"/>
      <c r="BH278" s="38"/>
      <c r="BI278" s="38"/>
      <c r="BJ278" s="38"/>
      <c r="BK278" s="38"/>
      <c r="BL278" s="38"/>
      <c r="BM278" s="38"/>
      <c r="BN278" s="38"/>
      <c r="BP278" s="38"/>
      <c r="BQ278" s="38"/>
      <c r="BR278" s="38"/>
      <c r="BS278" s="38"/>
      <c r="BT278" s="38"/>
      <c r="BU278" s="38"/>
      <c r="BV278" s="38"/>
      <c r="BW278" s="38"/>
      <c r="BX278" s="38"/>
      <c r="BY278" s="38"/>
      <c r="BZ278" s="38"/>
      <c r="CA278" s="270"/>
      <c r="CB278" s="38"/>
      <c r="CC278" s="270"/>
      <c r="CD278" s="38"/>
      <c r="CE278" s="38"/>
      <c r="CF278" s="38"/>
      <c r="CG278" s="38"/>
    </row>
    <row r="279" spans="5:85">
      <c r="E279" s="38"/>
      <c r="F279" s="38"/>
      <c r="G279" s="38"/>
      <c r="H279" s="38"/>
      <c r="I279" s="38"/>
      <c r="J279" s="38"/>
      <c r="K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E279" s="38"/>
      <c r="BF279" s="38"/>
      <c r="BG279" s="38"/>
      <c r="BH279" s="38"/>
      <c r="BI279" s="38"/>
      <c r="BJ279" s="38"/>
      <c r="BK279" s="38"/>
      <c r="BL279" s="38"/>
      <c r="BM279" s="38"/>
      <c r="BN279" s="38"/>
      <c r="BP279" s="38"/>
      <c r="BQ279" s="38"/>
      <c r="BR279" s="38"/>
      <c r="BS279" s="38"/>
      <c r="BT279" s="38"/>
      <c r="BU279" s="38"/>
      <c r="BV279" s="38"/>
      <c r="BW279" s="38"/>
      <c r="BX279" s="38"/>
      <c r="BY279" s="38"/>
      <c r="BZ279" s="38"/>
      <c r="CA279" s="270"/>
      <c r="CB279" s="38"/>
      <c r="CC279" s="270"/>
      <c r="CD279" s="38"/>
      <c r="CE279" s="38"/>
      <c r="CF279" s="38"/>
      <c r="CG279" s="38"/>
    </row>
    <row r="280" spans="5:85">
      <c r="E280" s="38"/>
      <c r="F280" s="38"/>
      <c r="G280" s="38"/>
      <c r="H280" s="38"/>
      <c r="I280" s="38"/>
      <c r="J280" s="38"/>
      <c r="K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E280" s="38"/>
      <c r="BF280" s="38"/>
      <c r="BG280" s="38"/>
      <c r="BH280" s="38"/>
      <c r="BI280" s="38"/>
      <c r="BJ280" s="38"/>
      <c r="BK280" s="38"/>
      <c r="BL280" s="38"/>
      <c r="BM280" s="38"/>
      <c r="BN280" s="38"/>
      <c r="BP280" s="38"/>
      <c r="BQ280" s="38"/>
      <c r="BR280" s="38"/>
      <c r="BS280" s="38"/>
      <c r="BT280" s="38"/>
      <c r="BU280" s="38"/>
      <c r="BV280" s="38"/>
      <c r="BW280" s="38"/>
      <c r="BX280" s="38"/>
      <c r="BY280" s="38"/>
      <c r="BZ280" s="38"/>
      <c r="CA280" s="270"/>
      <c r="CB280" s="38"/>
      <c r="CC280" s="270"/>
      <c r="CD280" s="38"/>
      <c r="CE280" s="38"/>
      <c r="CF280" s="38"/>
      <c r="CG280" s="38"/>
    </row>
    <row r="281" spans="5:85">
      <c r="E281" s="38"/>
      <c r="F281" s="38"/>
      <c r="G281" s="38"/>
      <c r="H281" s="38"/>
      <c r="I281" s="38"/>
      <c r="J281" s="38"/>
      <c r="K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270"/>
      <c r="CB281" s="38"/>
      <c r="CC281" s="270"/>
      <c r="CD281" s="38"/>
      <c r="CE281" s="38"/>
      <c r="CF281" s="38"/>
      <c r="CG281" s="38"/>
    </row>
    <row r="282" spans="5:85">
      <c r="E282" s="38"/>
      <c r="F282" s="38"/>
      <c r="G282" s="38"/>
      <c r="H282" s="38"/>
      <c r="I282" s="38"/>
      <c r="J282" s="38"/>
      <c r="K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270"/>
      <c r="CB282" s="38"/>
      <c r="CC282" s="270"/>
      <c r="CD282" s="38"/>
      <c r="CE282" s="38"/>
      <c r="CF282" s="38"/>
      <c r="CG282" s="38"/>
    </row>
    <row r="283" spans="5:85">
      <c r="E283" s="38"/>
      <c r="F283" s="38"/>
      <c r="G283" s="38"/>
      <c r="H283" s="38"/>
      <c r="I283" s="38"/>
      <c r="J283" s="38"/>
      <c r="K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270"/>
      <c r="CB283" s="38"/>
      <c r="CC283" s="270"/>
      <c r="CD283" s="38"/>
      <c r="CE283" s="38"/>
      <c r="CF283" s="38"/>
      <c r="CG283" s="38"/>
    </row>
    <row r="284" spans="5:85">
      <c r="E284" s="38"/>
      <c r="F284" s="38"/>
      <c r="G284" s="38"/>
      <c r="H284" s="38"/>
      <c r="I284" s="38"/>
      <c r="J284" s="38"/>
      <c r="K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270"/>
      <c r="CB284" s="38"/>
      <c r="CC284" s="270"/>
      <c r="CD284" s="38"/>
      <c r="CE284" s="38"/>
      <c r="CF284" s="38"/>
      <c r="CG284" s="38"/>
    </row>
    <row r="285" spans="5:85">
      <c r="E285" s="38"/>
      <c r="F285" s="38"/>
      <c r="G285" s="38"/>
      <c r="H285" s="38"/>
      <c r="I285" s="38"/>
      <c r="J285" s="38"/>
      <c r="K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I285" s="38"/>
      <c r="AJ285" s="38"/>
      <c r="AK285" s="38"/>
      <c r="AL285" s="38"/>
      <c r="AM285" s="38"/>
      <c r="AN285" s="38"/>
      <c r="AO285" s="38"/>
      <c r="AP285" s="38"/>
      <c r="AQ285" s="38"/>
      <c r="AR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E285" s="38"/>
      <c r="BF285" s="38"/>
      <c r="BG285" s="38"/>
      <c r="BH285" s="38"/>
      <c r="BI285" s="38"/>
      <c r="BJ285" s="38"/>
      <c r="BK285" s="38"/>
      <c r="BL285" s="38"/>
      <c r="BM285" s="38"/>
      <c r="BN285" s="38"/>
      <c r="BP285" s="38"/>
      <c r="BQ285" s="38"/>
      <c r="BR285" s="38"/>
      <c r="BS285" s="38"/>
      <c r="BT285" s="38"/>
      <c r="BU285" s="38"/>
      <c r="BV285" s="38"/>
      <c r="BW285" s="38"/>
      <c r="BX285" s="38"/>
      <c r="BY285" s="38"/>
      <c r="BZ285" s="38"/>
      <c r="CA285" s="270"/>
      <c r="CB285" s="38"/>
      <c r="CC285" s="270"/>
      <c r="CD285" s="38"/>
      <c r="CE285" s="38"/>
      <c r="CF285" s="38"/>
      <c r="CG285" s="38"/>
    </row>
    <row r="286" spans="5:85">
      <c r="E286" s="38"/>
      <c r="F286" s="38"/>
      <c r="G286" s="38"/>
      <c r="H286" s="38"/>
      <c r="I286" s="38"/>
      <c r="J286" s="38"/>
      <c r="K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I286" s="38"/>
      <c r="AJ286" s="38"/>
      <c r="AK286" s="38"/>
      <c r="AL286" s="38"/>
      <c r="AM286" s="38"/>
      <c r="AN286" s="38"/>
      <c r="AO286" s="38"/>
      <c r="AP286" s="38"/>
      <c r="AQ286" s="38"/>
      <c r="AR286" s="38"/>
      <c r="AT286" s="38"/>
      <c r="AU286" s="38"/>
      <c r="AV286" s="38"/>
      <c r="AW286" s="38"/>
      <c r="AX286" s="38"/>
      <c r="AY286" s="38"/>
      <c r="AZ286" s="38"/>
      <c r="BA286" s="38"/>
      <c r="BB286" s="38"/>
      <c r="BC286" s="38"/>
      <c r="BE286" s="38"/>
      <c r="BF286" s="38"/>
      <c r="BG286" s="38"/>
      <c r="BH286" s="38"/>
      <c r="BI286" s="38"/>
      <c r="BJ286" s="38"/>
      <c r="BK286" s="38"/>
      <c r="BL286" s="38"/>
      <c r="BM286" s="38"/>
      <c r="BN286" s="38"/>
      <c r="BP286" s="38"/>
      <c r="BQ286" s="38"/>
      <c r="BR286" s="38"/>
      <c r="BS286" s="38"/>
      <c r="BT286" s="38"/>
      <c r="BU286" s="38"/>
      <c r="BV286" s="38"/>
      <c r="BW286" s="38"/>
      <c r="BX286" s="38"/>
      <c r="BY286" s="38"/>
      <c r="BZ286" s="38"/>
      <c r="CA286" s="270"/>
      <c r="CB286" s="38"/>
      <c r="CC286" s="270"/>
      <c r="CD286" s="38"/>
      <c r="CE286" s="38"/>
      <c r="CF286" s="38"/>
      <c r="CG286" s="38"/>
    </row>
    <row r="287" spans="5:85">
      <c r="E287" s="38"/>
      <c r="F287" s="38"/>
      <c r="G287" s="38"/>
      <c r="H287" s="38"/>
      <c r="I287" s="38"/>
      <c r="J287" s="38"/>
      <c r="K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I287" s="38"/>
      <c r="AJ287" s="38"/>
      <c r="AK287" s="38"/>
      <c r="AL287" s="38"/>
      <c r="AM287" s="38"/>
      <c r="AN287" s="38"/>
      <c r="AO287" s="38"/>
      <c r="AP287" s="38"/>
      <c r="AQ287" s="38"/>
      <c r="AR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38"/>
      <c r="BZ287" s="38"/>
      <c r="CA287" s="270"/>
      <c r="CB287" s="38"/>
      <c r="CC287" s="270"/>
      <c r="CD287" s="38"/>
      <c r="CE287" s="38"/>
      <c r="CF287" s="38"/>
      <c r="CG287" s="38"/>
    </row>
    <row r="288" spans="5:85">
      <c r="E288" s="38"/>
      <c r="F288" s="38"/>
      <c r="G288" s="38"/>
      <c r="H288" s="38"/>
      <c r="I288" s="38"/>
      <c r="J288" s="38"/>
      <c r="K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I288" s="38"/>
      <c r="AJ288" s="38"/>
      <c r="AK288" s="38"/>
      <c r="AL288" s="38"/>
      <c r="AM288" s="38"/>
      <c r="AN288" s="38"/>
      <c r="AO288" s="38"/>
      <c r="AP288" s="38"/>
      <c r="AQ288" s="38"/>
      <c r="AR288" s="38"/>
      <c r="AT288" s="38"/>
      <c r="AU288" s="38"/>
      <c r="AV288" s="38"/>
      <c r="AW288" s="38"/>
      <c r="AX288" s="38"/>
      <c r="AY288" s="38"/>
      <c r="AZ288" s="38"/>
      <c r="BA288" s="38"/>
      <c r="BB288" s="38"/>
      <c r="BC288" s="38"/>
      <c r="BE288" s="38"/>
      <c r="BF288" s="38"/>
      <c r="BG288" s="38"/>
      <c r="BH288" s="38"/>
      <c r="BI288" s="38"/>
      <c r="BJ288" s="38"/>
      <c r="BK288" s="38"/>
      <c r="BL288" s="38"/>
      <c r="BM288" s="38"/>
      <c r="BN288" s="38"/>
      <c r="BP288" s="38"/>
      <c r="BQ288" s="38"/>
      <c r="BR288" s="38"/>
      <c r="BS288" s="38"/>
      <c r="BT288" s="38"/>
      <c r="BU288" s="38"/>
      <c r="BV288" s="38"/>
      <c r="BW288" s="38"/>
      <c r="BX288" s="38"/>
      <c r="BY288" s="38"/>
      <c r="BZ288" s="38"/>
      <c r="CA288" s="270"/>
      <c r="CB288" s="38"/>
      <c r="CC288" s="270"/>
      <c r="CD288" s="38"/>
      <c r="CE288" s="38"/>
      <c r="CF288" s="38"/>
      <c r="CG288" s="38"/>
    </row>
    <row r="289" spans="5:85">
      <c r="E289" s="38"/>
      <c r="F289" s="38"/>
      <c r="G289" s="38"/>
      <c r="H289" s="38"/>
      <c r="I289" s="38"/>
      <c r="J289" s="38"/>
      <c r="K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I289" s="38"/>
      <c r="AJ289" s="38"/>
      <c r="AK289" s="38"/>
      <c r="AL289" s="38"/>
      <c r="AM289" s="38"/>
      <c r="AN289" s="38"/>
      <c r="AO289" s="38"/>
      <c r="AP289" s="38"/>
      <c r="AQ289" s="38"/>
      <c r="AR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E289" s="38"/>
      <c r="BF289" s="38"/>
      <c r="BG289" s="38"/>
      <c r="BH289" s="38"/>
      <c r="BI289" s="38"/>
      <c r="BJ289" s="38"/>
      <c r="BK289" s="38"/>
      <c r="BL289" s="38"/>
      <c r="BM289" s="38"/>
      <c r="BN289" s="38"/>
      <c r="BP289" s="38"/>
      <c r="BQ289" s="38"/>
      <c r="BR289" s="38"/>
      <c r="BS289" s="38"/>
      <c r="BT289" s="38"/>
      <c r="BU289" s="38"/>
      <c r="BV289" s="38"/>
      <c r="BW289" s="38"/>
      <c r="BX289" s="38"/>
      <c r="BY289" s="38"/>
      <c r="BZ289" s="38"/>
      <c r="CA289" s="270"/>
      <c r="CB289" s="38"/>
      <c r="CC289" s="270"/>
      <c r="CD289" s="38"/>
      <c r="CE289" s="38"/>
      <c r="CF289" s="38"/>
      <c r="CG289" s="38"/>
    </row>
    <row r="290" spans="5:85">
      <c r="E290" s="38"/>
      <c r="F290" s="38"/>
      <c r="G290" s="38"/>
      <c r="H290" s="38"/>
      <c r="I290" s="38"/>
      <c r="J290" s="38"/>
      <c r="K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I290" s="38"/>
      <c r="AJ290" s="38"/>
      <c r="AK290" s="38"/>
      <c r="AL290" s="38"/>
      <c r="AM290" s="38"/>
      <c r="AN290" s="38"/>
      <c r="AO290" s="38"/>
      <c r="AP290" s="38"/>
      <c r="AQ290" s="38"/>
      <c r="AR290" s="38"/>
      <c r="AT290" s="38"/>
      <c r="AU290" s="38"/>
      <c r="AV290" s="38"/>
      <c r="AW290" s="38"/>
      <c r="AX290" s="38"/>
      <c r="AY290" s="38"/>
      <c r="AZ290" s="38"/>
      <c r="BA290" s="38"/>
      <c r="BB290" s="38"/>
      <c r="BC290" s="38"/>
      <c r="BE290" s="38"/>
      <c r="BF290" s="38"/>
      <c r="BG290" s="38"/>
      <c r="BH290" s="38"/>
      <c r="BI290" s="38"/>
      <c r="BJ290" s="38"/>
      <c r="BK290" s="38"/>
      <c r="BL290" s="38"/>
      <c r="BM290" s="38"/>
      <c r="BN290" s="38"/>
      <c r="BP290" s="38"/>
      <c r="BQ290" s="38"/>
      <c r="BR290" s="38"/>
      <c r="BS290" s="38"/>
      <c r="BT290" s="38"/>
      <c r="BU290" s="38"/>
      <c r="BV290" s="38"/>
      <c r="BW290" s="38"/>
      <c r="BX290" s="38"/>
      <c r="BY290" s="38"/>
      <c r="BZ290" s="38"/>
      <c r="CA290" s="270"/>
      <c r="CB290" s="38"/>
      <c r="CC290" s="270"/>
      <c r="CD290" s="38"/>
      <c r="CE290" s="38"/>
      <c r="CF290" s="38"/>
      <c r="CG290" s="38"/>
    </row>
    <row r="291" spans="5:85">
      <c r="E291" s="38"/>
      <c r="F291" s="38"/>
      <c r="G291" s="38"/>
      <c r="H291" s="38"/>
      <c r="I291" s="38"/>
      <c r="J291" s="38"/>
      <c r="K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I291" s="38"/>
      <c r="AJ291" s="38"/>
      <c r="AK291" s="38"/>
      <c r="AL291" s="38"/>
      <c r="AM291" s="38"/>
      <c r="AN291" s="38"/>
      <c r="AO291" s="38"/>
      <c r="AP291" s="38"/>
      <c r="AQ291" s="38"/>
      <c r="AR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E291" s="38"/>
      <c r="BF291" s="38"/>
      <c r="BG291" s="38"/>
      <c r="BH291" s="38"/>
      <c r="BI291" s="38"/>
      <c r="BJ291" s="38"/>
      <c r="BK291" s="38"/>
      <c r="BL291" s="38"/>
      <c r="BM291" s="38"/>
      <c r="BN291" s="38"/>
      <c r="BP291" s="38"/>
      <c r="BQ291" s="38"/>
      <c r="BR291" s="38"/>
      <c r="BS291" s="38"/>
      <c r="BT291" s="38"/>
      <c r="BU291" s="38"/>
      <c r="BV291" s="38"/>
      <c r="BW291" s="38"/>
      <c r="BX291" s="38"/>
      <c r="BY291" s="38"/>
      <c r="BZ291" s="38"/>
      <c r="CA291" s="270"/>
      <c r="CB291" s="38"/>
      <c r="CC291" s="270"/>
      <c r="CD291" s="38"/>
      <c r="CE291" s="38"/>
      <c r="CF291" s="38"/>
      <c r="CG291" s="38"/>
    </row>
    <row r="292" spans="5:85">
      <c r="E292" s="38"/>
      <c r="F292" s="38"/>
      <c r="G292" s="38"/>
      <c r="H292" s="38"/>
      <c r="I292" s="38"/>
      <c r="J292" s="38"/>
      <c r="K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I292" s="38"/>
      <c r="AJ292" s="38"/>
      <c r="AK292" s="38"/>
      <c r="AL292" s="38"/>
      <c r="AM292" s="38"/>
      <c r="AN292" s="38"/>
      <c r="AO292" s="38"/>
      <c r="AP292" s="38"/>
      <c r="AQ292" s="38"/>
      <c r="AR292" s="38"/>
      <c r="AT292" s="38"/>
      <c r="AU292" s="38"/>
      <c r="AV292" s="38"/>
      <c r="AW292" s="38"/>
      <c r="AX292" s="38"/>
      <c r="AY292" s="38"/>
      <c r="AZ292" s="38"/>
      <c r="BA292" s="38"/>
      <c r="BB292" s="38"/>
      <c r="BC292" s="38"/>
      <c r="BE292" s="38"/>
      <c r="BF292" s="38"/>
      <c r="BG292" s="38"/>
      <c r="BH292" s="38"/>
      <c r="BI292" s="38"/>
      <c r="BJ292" s="38"/>
      <c r="BK292" s="38"/>
      <c r="BL292" s="38"/>
      <c r="BM292" s="38"/>
      <c r="BN292" s="38"/>
      <c r="BP292" s="38"/>
      <c r="BQ292" s="38"/>
      <c r="BR292" s="38"/>
      <c r="BS292" s="38"/>
      <c r="BT292" s="38"/>
      <c r="BU292" s="38"/>
      <c r="BV292" s="38"/>
      <c r="BW292" s="38"/>
      <c r="BX292" s="38"/>
      <c r="BY292" s="38"/>
      <c r="BZ292" s="38"/>
      <c r="CA292" s="270"/>
      <c r="CB292" s="38"/>
      <c r="CC292" s="270"/>
      <c r="CD292" s="38"/>
      <c r="CE292" s="38"/>
      <c r="CF292" s="38"/>
      <c r="CG292" s="38"/>
    </row>
    <row r="293" spans="5:85">
      <c r="E293" s="38"/>
      <c r="F293" s="38"/>
      <c r="G293" s="38"/>
      <c r="H293" s="38"/>
      <c r="I293" s="38"/>
      <c r="J293" s="38"/>
      <c r="K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I293" s="38"/>
      <c r="AJ293" s="38"/>
      <c r="AK293" s="38"/>
      <c r="AL293" s="38"/>
      <c r="AM293" s="38"/>
      <c r="AN293" s="38"/>
      <c r="AO293" s="38"/>
      <c r="AP293" s="38"/>
      <c r="AQ293" s="38"/>
      <c r="AR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38"/>
      <c r="BZ293" s="38"/>
      <c r="CA293" s="270"/>
      <c r="CB293" s="38"/>
      <c r="CC293" s="270"/>
      <c r="CD293" s="38"/>
      <c r="CE293" s="38"/>
      <c r="CF293" s="38"/>
      <c r="CG293" s="38"/>
    </row>
    <row r="294" spans="5:85">
      <c r="E294" s="38"/>
      <c r="F294" s="38"/>
      <c r="G294" s="38"/>
      <c r="H294" s="38"/>
      <c r="I294" s="38"/>
      <c r="J294" s="38"/>
      <c r="K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I294" s="38"/>
      <c r="AJ294" s="38"/>
      <c r="AK294" s="38"/>
      <c r="AL294" s="38"/>
      <c r="AM294" s="38"/>
      <c r="AN294" s="38"/>
      <c r="AO294" s="38"/>
      <c r="AP294" s="38"/>
      <c r="AQ294" s="38"/>
      <c r="AR294" s="38"/>
      <c r="AT294" s="38"/>
      <c r="AU294" s="38"/>
      <c r="AV294" s="38"/>
      <c r="AW294" s="38"/>
      <c r="AX294" s="38"/>
      <c r="AY294" s="38"/>
      <c r="AZ294" s="38"/>
      <c r="BA294" s="38"/>
      <c r="BB294" s="38"/>
      <c r="BC294" s="38"/>
      <c r="BE294" s="38"/>
      <c r="BF294" s="38"/>
      <c r="BG294" s="38"/>
      <c r="BH294" s="38"/>
      <c r="BI294" s="38"/>
      <c r="BJ294" s="38"/>
      <c r="BK294" s="38"/>
      <c r="BL294" s="38"/>
      <c r="BM294" s="38"/>
      <c r="BN294" s="38"/>
      <c r="BP294" s="38"/>
      <c r="BQ294" s="38"/>
      <c r="BR294" s="38"/>
      <c r="BS294" s="38"/>
      <c r="BT294" s="38"/>
      <c r="BU294" s="38"/>
      <c r="BV294" s="38"/>
      <c r="BW294" s="38"/>
      <c r="BX294" s="38"/>
      <c r="BY294" s="38"/>
      <c r="BZ294" s="38"/>
      <c r="CA294" s="270"/>
      <c r="CB294" s="38"/>
      <c r="CC294" s="270"/>
      <c r="CD294" s="38"/>
      <c r="CE294" s="38"/>
      <c r="CF294" s="38"/>
      <c r="CG294" s="38"/>
    </row>
    <row r="295" spans="5:85">
      <c r="E295" s="38"/>
      <c r="F295" s="38"/>
      <c r="G295" s="38"/>
      <c r="H295" s="38"/>
      <c r="I295" s="38"/>
      <c r="J295" s="38"/>
      <c r="K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I295" s="38"/>
      <c r="AJ295" s="38"/>
      <c r="AK295" s="38"/>
      <c r="AL295" s="38"/>
      <c r="AM295" s="38"/>
      <c r="AN295" s="38"/>
      <c r="AO295" s="38"/>
      <c r="AP295" s="38"/>
      <c r="AQ295" s="38"/>
      <c r="AR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E295" s="38"/>
      <c r="BF295" s="38"/>
      <c r="BG295" s="38"/>
      <c r="BH295" s="38"/>
      <c r="BI295" s="38"/>
      <c r="BJ295" s="38"/>
      <c r="BK295" s="38"/>
      <c r="BL295" s="38"/>
      <c r="BM295" s="38"/>
      <c r="BN295" s="38"/>
      <c r="BP295" s="38"/>
      <c r="BQ295" s="38"/>
      <c r="BR295" s="38"/>
      <c r="BS295" s="38"/>
      <c r="BT295" s="38"/>
      <c r="BU295" s="38"/>
      <c r="BV295" s="38"/>
      <c r="BW295" s="38"/>
      <c r="BX295" s="38"/>
      <c r="BY295" s="38"/>
      <c r="BZ295" s="38"/>
      <c r="CA295" s="270"/>
      <c r="CB295" s="38"/>
      <c r="CC295" s="270"/>
      <c r="CD295" s="38"/>
      <c r="CE295" s="38"/>
      <c r="CF295" s="38"/>
      <c r="CG295" s="38"/>
    </row>
    <row r="296" spans="5:85">
      <c r="E296" s="38"/>
      <c r="F296" s="38"/>
      <c r="G296" s="38"/>
      <c r="H296" s="38"/>
      <c r="I296" s="38"/>
      <c r="J296" s="38"/>
      <c r="K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I296" s="38"/>
      <c r="AJ296" s="38"/>
      <c r="AK296" s="38"/>
      <c r="AL296" s="38"/>
      <c r="AM296" s="38"/>
      <c r="AN296" s="38"/>
      <c r="AO296" s="38"/>
      <c r="AP296" s="38"/>
      <c r="AQ296" s="38"/>
      <c r="AR296" s="38"/>
      <c r="AT296" s="38"/>
      <c r="AU296" s="38"/>
      <c r="AV296" s="38"/>
      <c r="AW296" s="38"/>
      <c r="AX296" s="38"/>
      <c r="AY296" s="38"/>
      <c r="AZ296" s="38"/>
      <c r="BA296" s="38"/>
      <c r="BB296" s="38"/>
      <c r="BC296" s="38"/>
      <c r="BE296" s="38"/>
      <c r="BF296" s="38"/>
      <c r="BG296" s="38"/>
      <c r="BH296" s="38"/>
      <c r="BI296" s="38"/>
      <c r="BJ296" s="38"/>
      <c r="BK296" s="38"/>
      <c r="BL296" s="38"/>
      <c r="BM296" s="38"/>
      <c r="BN296" s="38"/>
      <c r="BP296" s="38"/>
      <c r="BQ296" s="38"/>
      <c r="BR296" s="38"/>
      <c r="BS296" s="38"/>
      <c r="BT296" s="38"/>
      <c r="BU296" s="38"/>
      <c r="BV296" s="38"/>
      <c r="BW296" s="38"/>
      <c r="BX296" s="38"/>
      <c r="BY296" s="38"/>
      <c r="BZ296" s="38"/>
      <c r="CA296" s="270"/>
      <c r="CB296" s="38"/>
      <c r="CC296" s="270"/>
      <c r="CD296" s="38"/>
      <c r="CE296" s="38"/>
      <c r="CF296" s="38"/>
      <c r="CG296" s="38"/>
    </row>
    <row r="297" spans="5:85">
      <c r="E297" s="38"/>
      <c r="F297" s="38"/>
      <c r="G297" s="38"/>
      <c r="H297" s="38"/>
      <c r="I297" s="38"/>
      <c r="J297" s="38"/>
      <c r="K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I297" s="38"/>
      <c r="AJ297" s="38"/>
      <c r="AK297" s="38"/>
      <c r="AL297" s="38"/>
      <c r="AM297" s="38"/>
      <c r="AN297" s="38"/>
      <c r="AO297" s="38"/>
      <c r="AP297" s="38"/>
      <c r="AQ297" s="38"/>
      <c r="AR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E297" s="38"/>
      <c r="BF297" s="38"/>
      <c r="BG297" s="38"/>
      <c r="BH297" s="38"/>
      <c r="BI297" s="38"/>
      <c r="BJ297" s="38"/>
      <c r="BK297" s="38"/>
      <c r="BL297" s="38"/>
      <c r="BM297" s="38"/>
      <c r="BN297" s="38"/>
      <c r="BP297" s="38"/>
      <c r="BQ297" s="38"/>
      <c r="BR297" s="38"/>
      <c r="BS297" s="38"/>
      <c r="BT297" s="38"/>
      <c r="BU297" s="38"/>
      <c r="BV297" s="38"/>
      <c r="BW297" s="38"/>
      <c r="BX297" s="38"/>
      <c r="BY297" s="38"/>
      <c r="BZ297" s="38"/>
      <c r="CA297" s="270"/>
      <c r="CB297" s="38"/>
      <c r="CC297" s="270"/>
      <c r="CD297" s="38"/>
      <c r="CE297" s="38"/>
      <c r="CF297" s="38"/>
      <c r="CG297" s="38"/>
    </row>
    <row r="298" spans="5:85">
      <c r="E298" s="38"/>
      <c r="F298" s="38"/>
      <c r="G298" s="38"/>
      <c r="H298" s="38"/>
      <c r="I298" s="38"/>
      <c r="J298" s="38"/>
      <c r="K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I298" s="38"/>
      <c r="AJ298" s="38"/>
      <c r="AK298" s="38"/>
      <c r="AL298" s="38"/>
      <c r="AM298" s="38"/>
      <c r="AN298" s="38"/>
      <c r="AO298" s="38"/>
      <c r="AP298" s="38"/>
      <c r="AQ298" s="38"/>
      <c r="AR298" s="38"/>
      <c r="AT298" s="38"/>
      <c r="AU298" s="38"/>
      <c r="AV298" s="38"/>
      <c r="AW298" s="38"/>
      <c r="AX298" s="38"/>
      <c r="AY298" s="38"/>
      <c r="AZ298" s="38"/>
      <c r="BA298" s="38"/>
      <c r="BB298" s="38"/>
      <c r="BC298" s="38"/>
      <c r="BE298" s="38"/>
      <c r="BF298" s="38"/>
      <c r="BG298" s="38"/>
      <c r="BH298" s="38"/>
      <c r="BI298" s="38"/>
      <c r="BJ298" s="38"/>
      <c r="BK298" s="38"/>
      <c r="BL298" s="38"/>
      <c r="BM298" s="38"/>
      <c r="BN298" s="38"/>
      <c r="BP298" s="38"/>
      <c r="BQ298" s="38"/>
      <c r="BR298" s="38"/>
      <c r="BS298" s="38"/>
      <c r="BT298" s="38"/>
      <c r="BU298" s="38"/>
      <c r="BV298" s="38"/>
      <c r="BW298" s="38"/>
      <c r="BX298" s="38"/>
      <c r="BY298" s="38"/>
      <c r="BZ298" s="38"/>
      <c r="CA298" s="270"/>
      <c r="CB298" s="38"/>
      <c r="CC298" s="270"/>
      <c r="CD298" s="38"/>
      <c r="CE298" s="38"/>
      <c r="CF298" s="38"/>
      <c r="CG298" s="38"/>
    </row>
    <row r="299" spans="5:85">
      <c r="E299" s="38"/>
      <c r="F299" s="38"/>
      <c r="G299" s="38"/>
      <c r="H299" s="38"/>
      <c r="I299" s="38"/>
      <c r="J299" s="38"/>
      <c r="K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I299" s="38"/>
      <c r="AJ299" s="38"/>
      <c r="AK299" s="38"/>
      <c r="AL299" s="38"/>
      <c r="AM299" s="38"/>
      <c r="AN299" s="38"/>
      <c r="AO299" s="38"/>
      <c r="AP299" s="38"/>
      <c r="AQ299" s="38"/>
      <c r="AR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E299" s="38"/>
      <c r="BF299" s="38"/>
      <c r="BG299" s="38"/>
      <c r="BH299" s="38"/>
      <c r="BI299" s="38"/>
      <c r="BJ299" s="38"/>
      <c r="BK299" s="38"/>
      <c r="BL299" s="38"/>
      <c r="BM299" s="38"/>
      <c r="BN299" s="38"/>
      <c r="BP299" s="38"/>
      <c r="BQ299" s="38"/>
      <c r="BR299" s="38"/>
      <c r="BS299" s="38"/>
      <c r="BT299" s="38"/>
      <c r="BU299" s="38"/>
      <c r="BV299" s="38"/>
      <c r="BW299" s="38"/>
      <c r="BX299" s="38"/>
      <c r="BY299" s="38"/>
      <c r="BZ299" s="38"/>
      <c r="CA299" s="270"/>
      <c r="CB299" s="38"/>
      <c r="CC299" s="270"/>
      <c r="CD299" s="38"/>
      <c r="CE299" s="38"/>
      <c r="CF299" s="38"/>
      <c r="CG299" s="38"/>
    </row>
    <row r="300" spans="5:85">
      <c r="E300" s="38"/>
      <c r="F300" s="38"/>
      <c r="G300" s="38"/>
      <c r="H300" s="38"/>
      <c r="I300" s="38"/>
      <c r="J300" s="38"/>
      <c r="K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I300" s="38"/>
      <c r="AJ300" s="38"/>
      <c r="AK300" s="38"/>
      <c r="AL300" s="38"/>
      <c r="AM300" s="38"/>
      <c r="AN300" s="38"/>
      <c r="AO300" s="38"/>
      <c r="AP300" s="38"/>
      <c r="AQ300" s="38"/>
      <c r="AR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38"/>
      <c r="BZ300" s="38"/>
      <c r="CA300" s="270"/>
      <c r="CB300" s="38"/>
      <c r="CC300" s="270"/>
      <c r="CD300" s="38"/>
      <c r="CE300" s="38"/>
      <c r="CF300" s="38"/>
      <c r="CG300" s="38"/>
    </row>
    <row r="301" spans="5:85">
      <c r="E301" s="38"/>
      <c r="F301" s="38"/>
      <c r="G301" s="38"/>
      <c r="H301" s="38"/>
      <c r="I301" s="38"/>
      <c r="J301" s="38"/>
      <c r="K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I301" s="38"/>
      <c r="AJ301" s="38"/>
      <c r="AK301" s="38"/>
      <c r="AL301" s="38"/>
      <c r="AM301" s="38"/>
      <c r="AN301" s="38"/>
      <c r="AO301" s="38"/>
      <c r="AP301" s="38"/>
      <c r="AQ301" s="38"/>
      <c r="AR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E301" s="38"/>
      <c r="BF301" s="38"/>
      <c r="BG301" s="38"/>
      <c r="BH301" s="38"/>
      <c r="BI301" s="38"/>
      <c r="BJ301" s="38"/>
      <c r="BK301" s="38"/>
      <c r="BL301" s="38"/>
      <c r="BM301" s="38"/>
      <c r="BN301" s="38"/>
      <c r="BP301" s="38"/>
      <c r="BQ301" s="38"/>
      <c r="BR301" s="38"/>
      <c r="BS301" s="38"/>
      <c r="BT301" s="38"/>
      <c r="BU301" s="38"/>
      <c r="BV301" s="38"/>
      <c r="BW301" s="38"/>
      <c r="BX301" s="38"/>
      <c r="BY301" s="38"/>
      <c r="BZ301" s="38"/>
      <c r="CA301" s="270"/>
      <c r="CB301" s="38"/>
      <c r="CC301" s="270"/>
      <c r="CD301" s="38"/>
      <c r="CE301" s="38"/>
      <c r="CF301" s="38"/>
      <c r="CG301" s="38"/>
    </row>
    <row r="302" spans="5:85">
      <c r="E302" s="38"/>
      <c r="F302" s="38"/>
      <c r="G302" s="38"/>
      <c r="H302" s="38"/>
      <c r="I302" s="38"/>
      <c r="J302" s="38"/>
      <c r="K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I302" s="38"/>
      <c r="AJ302" s="38"/>
      <c r="AK302" s="38"/>
      <c r="AL302" s="38"/>
      <c r="AM302" s="38"/>
      <c r="AN302" s="38"/>
      <c r="AO302" s="38"/>
      <c r="AP302" s="38"/>
      <c r="AQ302" s="38"/>
      <c r="AR302" s="38"/>
      <c r="AT302" s="38"/>
      <c r="AU302" s="38"/>
      <c r="AV302" s="38"/>
      <c r="AW302" s="38"/>
      <c r="AX302" s="38"/>
      <c r="AY302" s="38"/>
      <c r="AZ302" s="38"/>
      <c r="BA302" s="38"/>
      <c r="BB302" s="38"/>
      <c r="BC302" s="38"/>
      <c r="BE302" s="38"/>
      <c r="BF302" s="38"/>
      <c r="BG302" s="38"/>
      <c r="BH302" s="38"/>
      <c r="BI302" s="38"/>
      <c r="BJ302" s="38"/>
      <c r="BK302" s="38"/>
      <c r="BL302" s="38"/>
      <c r="BM302" s="38"/>
      <c r="BN302" s="38"/>
      <c r="BP302" s="38"/>
      <c r="BQ302" s="38"/>
      <c r="BR302" s="38"/>
      <c r="BS302" s="38"/>
      <c r="BT302" s="38"/>
      <c r="BU302" s="38"/>
      <c r="BV302" s="38"/>
      <c r="BW302" s="38"/>
      <c r="BX302" s="38"/>
      <c r="BY302" s="38"/>
      <c r="BZ302" s="38"/>
      <c r="CA302" s="270"/>
      <c r="CB302" s="38"/>
      <c r="CC302" s="270"/>
      <c r="CD302" s="38"/>
      <c r="CE302" s="38"/>
      <c r="CF302" s="38"/>
      <c r="CG302" s="38"/>
    </row>
    <row r="303" spans="5:85">
      <c r="E303" s="38"/>
      <c r="F303" s="38"/>
      <c r="G303" s="38"/>
      <c r="H303" s="38"/>
      <c r="I303" s="38"/>
      <c r="J303" s="38"/>
      <c r="K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I303" s="38"/>
      <c r="AJ303" s="38"/>
      <c r="AK303" s="38"/>
      <c r="AL303" s="38"/>
      <c r="AM303" s="38"/>
      <c r="AN303" s="38"/>
      <c r="AO303" s="38"/>
      <c r="AP303" s="38"/>
      <c r="AQ303" s="38"/>
      <c r="AR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E303" s="38"/>
      <c r="BF303" s="38"/>
      <c r="BG303" s="38"/>
      <c r="BH303" s="38"/>
      <c r="BI303" s="38"/>
      <c r="BJ303" s="38"/>
      <c r="BK303" s="38"/>
      <c r="BL303" s="38"/>
      <c r="BM303" s="38"/>
      <c r="BN303" s="38"/>
      <c r="BP303" s="38"/>
      <c r="BQ303" s="38"/>
      <c r="BR303" s="38"/>
      <c r="BS303" s="38"/>
      <c r="BT303" s="38"/>
      <c r="BU303" s="38"/>
      <c r="BV303" s="38"/>
      <c r="BW303" s="38"/>
      <c r="BX303" s="38"/>
      <c r="BY303" s="38"/>
      <c r="BZ303" s="38"/>
      <c r="CA303" s="270"/>
      <c r="CB303" s="38"/>
      <c r="CC303" s="270"/>
      <c r="CD303" s="38"/>
      <c r="CE303" s="38"/>
      <c r="CF303" s="38"/>
      <c r="CG303" s="38"/>
    </row>
    <row r="304" spans="5:85">
      <c r="E304" s="38"/>
      <c r="F304" s="38"/>
      <c r="G304" s="38"/>
      <c r="H304" s="38"/>
      <c r="I304" s="38"/>
      <c r="J304" s="38"/>
      <c r="K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I304" s="38"/>
      <c r="AJ304" s="38"/>
      <c r="AK304" s="38"/>
      <c r="AL304" s="38"/>
      <c r="AM304" s="38"/>
      <c r="AN304" s="38"/>
      <c r="AO304" s="38"/>
      <c r="AP304" s="38"/>
      <c r="AQ304" s="38"/>
      <c r="AR304" s="38"/>
      <c r="AT304" s="38"/>
      <c r="AU304" s="38"/>
      <c r="AV304" s="38"/>
      <c r="AW304" s="38"/>
      <c r="AX304" s="38"/>
      <c r="AY304" s="38"/>
      <c r="AZ304" s="38"/>
      <c r="BA304" s="38"/>
      <c r="BB304" s="38"/>
      <c r="BC304" s="38"/>
      <c r="BE304" s="38"/>
      <c r="BF304" s="38"/>
      <c r="BG304" s="38"/>
      <c r="BH304" s="38"/>
      <c r="BI304" s="38"/>
      <c r="BJ304" s="38"/>
      <c r="BK304" s="38"/>
      <c r="BL304" s="38"/>
      <c r="BM304" s="38"/>
      <c r="BN304" s="38"/>
      <c r="BP304" s="38"/>
      <c r="BQ304" s="38"/>
      <c r="BR304" s="38"/>
      <c r="BS304" s="38"/>
      <c r="BT304" s="38"/>
      <c r="BU304" s="38"/>
      <c r="BV304" s="38"/>
      <c r="BW304" s="38"/>
      <c r="BX304" s="38"/>
      <c r="BY304" s="38"/>
      <c r="BZ304" s="38"/>
      <c r="CA304" s="270"/>
      <c r="CB304" s="38"/>
      <c r="CC304" s="270"/>
      <c r="CD304" s="38"/>
      <c r="CE304" s="38"/>
      <c r="CF304" s="38"/>
      <c r="CG304" s="38"/>
    </row>
    <row r="305" spans="5:85">
      <c r="E305" s="38"/>
      <c r="F305" s="38"/>
      <c r="G305" s="38"/>
      <c r="H305" s="38"/>
      <c r="I305" s="38"/>
      <c r="J305" s="38"/>
      <c r="K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I305" s="38"/>
      <c r="AJ305" s="38"/>
      <c r="AK305" s="38"/>
      <c r="AL305" s="38"/>
      <c r="AM305" s="38"/>
      <c r="AN305" s="38"/>
      <c r="AO305" s="38"/>
      <c r="AP305" s="38"/>
      <c r="AQ305" s="38"/>
      <c r="AR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E305" s="38"/>
      <c r="BF305" s="38"/>
      <c r="BG305" s="38"/>
      <c r="BH305" s="38"/>
      <c r="BI305" s="38"/>
      <c r="BJ305" s="38"/>
      <c r="BK305" s="38"/>
      <c r="BL305" s="38"/>
      <c r="BM305" s="38"/>
      <c r="BN305" s="38"/>
      <c r="BP305" s="38"/>
      <c r="BQ305" s="38"/>
      <c r="BR305" s="38"/>
      <c r="BS305" s="38"/>
      <c r="BT305" s="38"/>
      <c r="BU305" s="38"/>
      <c r="BV305" s="38"/>
      <c r="BW305" s="38"/>
      <c r="BX305" s="38"/>
      <c r="BY305" s="38"/>
      <c r="BZ305" s="38"/>
      <c r="CA305" s="270"/>
      <c r="CB305" s="38"/>
      <c r="CC305" s="270"/>
      <c r="CD305" s="38"/>
      <c r="CE305" s="38"/>
      <c r="CF305" s="38"/>
      <c r="CG305" s="38"/>
    </row>
    <row r="306" spans="5:85">
      <c r="E306" s="38"/>
      <c r="F306" s="38"/>
      <c r="G306" s="38"/>
      <c r="H306" s="38"/>
      <c r="I306" s="38"/>
      <c r="J306" s="38"/>
      <c r="K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I306" s="38"/>
      <c r="AJ306" s="38"/>
      <c r="AK306" s="38"/>
      <c r="AL306" s="38"/>
      <c r="AM306" s="38"/>
      <c r="AN306" s="38"/>
      <c r="AO306" s="38"/>
      <c r="AP306" s="38"/>
      <c r="AQ306" s="38"/>
      <c r="AR306" s="38"/>
      <c r="AT306" s="38"/>
      <c r="AU306" s="38"/>
      <c r="AV306" s="38"/>
      <c r="AW306" s="38"/>
      <c r="AX306" s="38"/>
      <c r="AY306" s="38"/>
      <c r="AZ306" s="38"/>
      <c r="BA306" s="38"/>
      <c r="BB306" s="38"/>
      <c r="BC306" s="38"/>
      <c r="BE306" s="38"/>
      <c r="BF306" s="38"/>
      <c r="BG306" s="38"/>
      <c r="BH306" s="38"/>
      <c r="BI306" s="38"/>
      <c r="BJ306" s="38"/>
      <c r="BK306" s="38"/>
      <c r="BL306" s="38"/>
      <c r="BM306" s="38"/>
      <c r="BN306" s="38"/>
      <c r="BP306" s="38"/>
      <c r="BQ306" s="38"/>
      <c r="BR306" s="38"/>
      <c r="BS306" s="38"/>
      <c r="BT306" s="38"/>
      <c r="BU306" s="38"/>
      <c r="BV306" s="38"/>
      <c r="BW306" s="38"/>
      <c r="BX306" s="38"/>
      <c r="BY306" s="38"/>
      <c r="BZ306" s="38"/>
      <c r="CA306" s="270"/>
      <c r="CB306" s="38"/>
      <c r="CC306" s="270"/>
      <c r="CD306" s="38"/>
      <c r="CE306" s="38"/>
      <c r="CF306" s="38"/>
      <c r="CG306" s="38"/>
    </row>
    <row r="307" spans="5:85">
      <c r="E307" s="38"/>
      <c r="F307" s="38"/>
      <c r="G307" s="38"/>
      <c r="H307" s="38"/>
      <c r="I307" s="38"/>
      <c r="J307" s="38"/>
      <c r="K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I307" s="38"/>
      <c r="AJ307" s="38"/>
      <c r="AK307" s="38"/>
      <c r="AL307" s="38"/>
      <c r="AM307" s="38"/>
      <c r="AN307" s="38"/>
      <c r="AO307" s="38"/>
      <c r="AP307" s="38"/>
      <c r="AQ307" s="38"/>
      <c r="AR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E307" s="38"/>
      <c r="BF307" s="38"/>
      <c r="BG307" s="38"/>
      <c r="BH307" s="38"/>
      <c r="BI307" s="38"/>
      <c r="BJ307" s="38"/>
      <c r="BK307" s="38"/>
      <c r="BL307" s="38"/>
      <c r="BM307" s="38"/>
      <c r="BN307" s="38"/>
      <c r="BP307" s="38"/>
      <c r="BQ307" s="38"/>
      <c r="BR307" s="38"/>
      <c r="BS307" s="38"/>
      <c r="BT307" s="38"/>
      <c r="BU307" s="38"/>
      <c r="BV307" s="38"/>
      <c r="BW307" s="38"/>
      <c r="BX307" s="38"/>
      <c r="BY307" s="38"/>
      <c r="BZ307" s="38"/>
      <c r="CA307" s="270"/>
      <c r="CB307" s="38"/>
      <c r="CC307" s="270"/>
      <c r="CD307" s="38"/>
      <c r="CE307" s="38"/>
      <c r="CF307" s="38"/>
      <c r="CG307" s="38"/>
    </row>
    <row r="308" spans="5:85">
      <c r="E308" s="38"/>
      <c r="F308" s="38"/>
      <c r="G308" s="38"/>
      <c r="H308" s="38"/>
      <c r="I308" s="38"/>
      <c r="J308" s="38"/>
      <c r="K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I308" s="38"/>
      <c r="AJ308" s="38"/>
      <c r="AK308" s="38"/>
      <c r="AL308" s="38"/>
      <c r="AM308" s="38"/>
      <c r="AN308" s="38"/>
      <c r="AO308" s="38"/>
      <c r="AP308" s="38"/>
      <c r="AQ308" s="38"/>
      <c r="AR308" s="38"/>
      <c r="AT308" s="38"/>
      <c r="AU308" s="38"/>
      <c r="AV308" s="38"/>
      <c r="AW308" s="38"/>
      <c r="AX308" s="38"/>
      <c r="AY308" s="38"/>
      <c r="AZ308" s="38"/>
      <c r="BA308" s="38"/>
      <c r="BB308" s="38"/>
      <c r="BC308" s="38"/>
      <c r="BE308" s="38"/>
      <c r="BF308" s="38"/>
      <c r="BG308" s="38"/>
      <c r="BH308" s="38"/>
      <c r="BI308" s="38"/>
      <c r="BJ308" s="38"/>
      <c r="BK308" s="38"/>
      <c r="BL308" s="38"/>
      <c r="BM308" s="38"/>
      <c r="BN308" s="38"/>
      <c r="BP308" s="38"/>
      <c r="BQ308" s="38"/>
      <c r="BR308" s="38"/>
      <c r="BS308" s="38"/>
      <c r="BT308" s="38"/>
      <c r="BU308" s="38"/>
      <c r="BV308" s="38"/>
      <c r="BW308" s="38"/>
      <c r="BX308" s="38"/>
      <c r="BY308" s="38"/>
      <c r="BZ308" s="38"/>
      <c r="CA308" s="270"/>
      <c r="CB308" s="38"/>
      <c r="CC308" s="270"/>
      <c r="CD308" s="38"/>
      <c r="CE308" s="38"/>
      <c r="CF308" s="38"/>
      <c r="CG308" s="38"/>
    </row>
    <row r="309" spans="5:85">
      <c r="E309" s="38"/>
      <c r="F309" s="38"/>
      <c r="G309" s="38"/>
      <c r="H309" s="38"/>
      <c r="I309" s="38"/>
      <c r="J309" s="38"/>
      <c r="K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I309" s="38"/>
      <c r="AJ309" s="38"/>
      <c r="AK309" s="38"/>
      <c r="AL309" s="38"/>
      <c r="AM309" s="38"/>
      <c r="AN309" s="38"/>
      <c r="AO309" s="38"/>
      <c r="AP309" s="38"/>
      <c r="AQ309" s="38"/>
      <c r="AR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E309" s="38"/>
      <c r="BF309" s="38"/>
      <c r="BG309" s="38"/>
      <c r="BH309" s="38"/>
      <c r="BI309" s="38"/>
      <c r="BJ309" s="38"/>
      <c r="BK309" s="38"/>
      <c r="BL309" s="38"/>
      <c r="BM309" s="38"/>
      <c r="BN309" s="38"/>
      <c r="BP309" s="38"/>
      <c r="BQ309" s="38"/>
      <c r="BR309" s="38"/>
      <c r="BS309" s="38"/>
      <c r="BT309" s="38"/>
      <c r="BU309" s="38"/>
      <c r="BV309" s="38"/>
      <c r="BW309" s="38"/>
      <c r="BX309" s="38"/>
      <c r="BY309" s="38"/>
      <c r="BZ309" s="38"/>
      <c r="CA309" s="270"/>
      <c r="CB309" s="38"/>
      <c r="CC309" s="270"/>
      <c r="CD309" s="38"/>
      <c r="CE309" s="38"/>
      <c r="CF309" s="38"/>
      <c r="CG309" s="38"/>
    </row>
    <row r="310" spans="5:85">
      <c r="E310" s="38"/>
      <c r="F310" s="38"/>
      <c r="G310" s="38"/>
      <c r="H310" s="38"/>
      <c r="I310" s="38"/>
      <c r="J310" s="38"/>
      <c r="K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I310" s="38"/>
      <c r="AJ310" s="38"/>
      <c r="AK310" s="38"/>
      <c r="AL310" s="38"/>
      <c r="AM310" s="38"/>
      <c r="AN310" s="38"/>
      <c r="AO310" s="38"/>
      <c r="AP310" s="38"/>
      <c r="AQ310" s="38"/>
      <c r="AR310" s="38"/>
      <c r="AT310" s="38"/>
      <c r="AU310" s="38"/>
      <c r="AV310" s="38"/>
      <c r="AW310" s="38"/>
      <c r="AX310" s="38"/>
      <c r="AY310" s="38"/>
      <c r="AZ310" s="38"/>
      <c r="BA310" s="38"/>
      <c r="BB310" s="38"/>
      <c r="BC310" s="38"/>
      <c r="BE310" s="38"/>
      <c r="BF310" s="38"/>
      <c r="BG310" s="38"/>
      <c r="BH310" s="38"/>
      <c r="BI310" s="38"/>
      <c r="BJ310" s="38"/>
      <c r="BK310" s="38"/>
      <c r="BL310" s="38"/>
      <c r="BM310" s="38"/>
      <c r="BN310" s="38"/>
      <c r="BP310" s="38"/>
      <c r="BQ310" s="38"/>
      <c r="BR310" s="38"/>
      <c r="BS310" s="38"/>
      <c r="BT310" s="38"/>
      <c r="BU310" s="38"/>
      <c r="BV310" s="38"/>
      <c r="BW310" s="38"/>
      <c r="BX310" s="38"/>
      <c r="BY310" s="38"/>
      <c r="BZ310" s="38"/>
      <c r="CA310" s="270"/>
      <c r="CB310" s="38"/>
      <c r="CC310" s="270"/>
      <c r="CD310" s="38"/>
      <c r="CE310" s="38"/>
      <c r="CF310" s="38"/>
      <c r="CG310" s="38"/>
    </row>
    <row r="311" spans="5:85">
      <c r="E311" s="38"/>
      <c r="F311" s="38"/>
      <c r="G311" s="38"/>
      <c r="H311" s="38"/>
      <c r="I311" s="38"/>
      <c r="J311" s="38"/>
      <c r="K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I311" s="38"/>
      <c r="AJ311" s="38"/>
      <c r="AK311" s="38"/>
      <c r="AL311" s="38"/>
      <c r="AM311" s="38"/>
      <c r="AN311" s="38"/>
      <c r="AO311" s="38"/>
      <c r="AP311" s="38"/>
      <c r="AQ311" s="38"/>
      <c r="AR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E311" s="38"/>
      <c r="BF311" s="38"/>
      <c r="BG311" s="38"/>
      <c r="BH311" s="38"/>
      <c r="BI311" s="38"/>
      <c r="BJ311" s="38"/>
      <c r="BK311" s="38"/>
      <c r="BL311" s="38"/>
      <c r="BM311" s="38"/>
      <c r="BN311" s="38"/>
      <c r="BP311" s="38"/>
      <c r="BQ311" s="38"/>
      <c r="BR311" s="38"/>
      <c r="BS311" s="38"/>
      <c r="BT311" s="38"/>
      <c r="BU311" s="38"/>
      <c r="BV311" s="38"/>
      <c r="BW311" s="38"/>
      <c r="BX311" s="38"/>
      <c r="BY311" s="38"/>
      <c r="BZ311" s="38"/>
      <c r="CA311" s="270"/>
      <c r="CB311" s="38"/>
      <c r="CC311" s="270"/>
      <c r="CD311" s="38"/>
      <c r="CE311" s="38"/>
      <c r="CF311" s="38"/>
      <c r="CG311" s="38"/>
    </row>
    <row r="312" spans="5:85">
      <c r="E312" s="38"/>
      <c r="F312" s="38"/>
      <c r="G312" s="38"/>
      <c r="H312" s="38"/>
      <c r="I312" s="38"/>
      <c r="J312" s="38"/>
      <c r="K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I312" s="38"/>
      <c r="AJ312" s="38"/>
      <c r="AK312" s="38"/>
      <c r="AL312" s="38"/>
      <c r="AM312" s="38"/>
      <c r="AN312" s="38"/>
      <c r="AO312" s="38"/>
      <c r="AP312" s="38"/>
      <c r="AQ312" s="38"/>
      <c r="AR312" s="38"/>
      <c r="AT312" s="38"/>
      <c r="AU312" s="38"/>
      <c r="AV312" s="38"/>
      <c r="AW312" s="38"/>
      <c r="AX312" s="38"/>
      <c r="AY312" s="38"/>
      <c r="AZ312" s="38"/>
      <c r="BA312" s="38"/>
      <c r="BB312" s="38"/>
      <c r="BC312" s="38"/>
      <c r="BE312" s="38"/>
      <c r="BF312" s="38"/>
      <c r="BG312" s="38"/>
      <c r="BH312" s="38"/>
      <c r="BI312" s="38"/>
      <c r="BJ312" s="38"/>
      <c r="BK312" s="38"/>
      <c r="BL312" s="38"/>
      <c r="BM312" s="38"/>
      <c r="BN312" s="38"/>
      <c r="BP312" s="38"/>
      <c r="BQ312" s="38"/>
      <c r="BR312" s="38"/>
      <c r="BS312" s="38"/>
      <c r="BT312" s="38"/>
      <c r="BU312" s="38"/>
      <c r="BV312" s="38"/>
      <c r="BW312" s="38"/>
      <c r="BX312" s="38"/>
      <c r="BY312" s="38"/>
      <c r="BZ312" s="38"/>
      <c r="CA312" s="270"/>
      <c r="CB312" s="38"/>
      <c r="CC312" s="270"/>
      <c r="CD312" s="38"/>
      <c r="CE312" s="38"/>
      <c r="CF312" s="38"/>
      <c r="CG312" s="38"/>
    </row>
    <row r="313" spans="5:85">
      <c r="E313" s="38"/>
      <c r="F313" s="38"/>
      <c r="G313" s="38"/>
      <c r="H313" s="38"/>
      <c r="I313" s="38"/>
      <c r="J313" s="38"/>
      <c r="K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I313" s="38"/>
      <c r="AJ313" s="38"/>
      <c r="AK313" s="38"/>
      <c r="AL313" s="38"/>
      <c r="AM313" s="38"/>
      <c r="AN313" s="38"/>
      <c r="AO313" s="38"/>
      <c r="AP313" s="38"/>
      <c r="AQ313" s="38"/>
      <c r="AR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E313" s="38"/>
      <c r="BF313" s="38"/>
      <c r="BG313" s="38"/>
      <c r="BH313" s="38"/>
      <c r="BI313" s="38"/>
      <c r="BJ313" s="38"/>
      <c r="BK313" s="38"/>
      <c r="BL313" s="38"/>
      <c r="BM313" s="38"/>
      <c r="BN313" s="38"/>
      <c r="BP313" s="38"/>
      <c r="BQ313" s="38"/>
      <c r="BR313" s="38"/>
      <c r="BS313" s="38"/>
      <c r="BT313" s="38"/>
      <c r="BU313" s="38"/>
      <c r="BV313" s="38"/>
      <c r="BW313" s="38"/>
      <c r="BX313" s="38"/>
      <c r="BY313" s="38"/>
      <c r="BZ313" s="38"/>
      <c r="CA313" s="270"/>
      <c r="CB313" s="38"/>
      <c r="CC313" s="270"/>
      <c r="CD313" s="38"/>
      <c r="CE313" s="38"/>
      <c r="CF313" s="38"/>
      <c r="CG313" s="38"/>
    </row>
    <row r="314" spans="5:85">
      <c r="E314" s="38"/>
      <c r="F314" s="38"/>
      <c r="G314" s="38"/>
      <c r="H314" s="38"/>
      <c r="I314" s="38"/>
      <c r="J314" s="38"/>
      <c r="K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I314" s="38"/>
      <c r="AJ314" s="38"/>
      <c r="AK314" s="38"/>
      <c r="AL314" s="38"/>
      <c r="AM314" s="38"/>
      <c r="AN314" s="38"/>
      <c r="AO314" s="38"/>
      <c r="AP314" s="38"/>
      <c r="AQ314" s="38"/>
      <c r="AR314" s="38"/>
      <c r="AT314" s="38"/>
      <c r="AU314" s="38"/>
      <c r="AV314" s="38"/>
      <c r="AW314" s="38"/>
      <c r="AX314" s="38"/>
      <c r="AY314" s="38"/>
      <c r="AZ314" s="38"/>
      <c r="BA314" s="38"/>
      <c r="BB314" s="38"/>
      <c r="BC314" s="38"/>
      <c r="BE314" s="38"/>
      <c r="BF314" s="38"/>
      <c r="BG314" s="38"/>
      <c r="BH314" s="38"/>
      <c r="BI314" s="38"/>
      <c r="BJ314" s="38"/>
      <c r="BK314" s="38"/>
      <c r="BL314" s="38"/>
      <c r="BM314" s="38"/>
      <c r="BN314" s="38"/>
      <c r="BP314" s="38"/>
      <c r="BQ314" s="38"/>
      <c r="BR314" s="38"/>
      <c r="BS314" s="38"/>
      <c r="BT314" s="38"/>
      <c r="BU314" s="38"/>
      <c r="BV314" s="38"/>
      <c r="BW314" s="38"/>
      <c r="BX314" s="38"/>
      <c r="BY314" s="38"/>
      <c r="BZ314" s="38"/>
      <c r="CA314" s="270"/>
      <c r="CB314" s="38"/>
      <c r="CC314" s="270"/>
      <c r="CD314" s="38"/>
      <c r="CE314" s="38"/>
      <c r="CF314" s="38"/>
      <c r="CG314" s="38"/>
    </row>
    <row r="315" spans="5:85">
      <c r="E315" s="38"/>
      <c r="F315" s="38"/>
      <c r="G315" s="38"/>
      <c r="H315" s="38"/>
      <c r="I315" s="38"/>
      <c r="J315" s="38"/>
      <c r="K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I315" s="38"/>
      <c r="AJ315" s="38"/>
      <c r="AK315" s="38"/>
      <c r="AL315" s="38"/>
      <c r="AM315" s="38"/>
      <c r="AN315" s="38"/>
      <c r="AO315" s="38"/>
      <c r="AP315" s="38"/>
      <c r="AQ315" s="38"/>
      <c r="AR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E315" s="38"/>
      <c r="BF315" s="38"/>
      <c r="BG315" s="38"/>
      <c r="BH315" s="38"/>
      <c r="BI315" s="38"/>
      <c r="BJ315" s="38"/>
      <c r="BK315" s="38"/>
      <c r="BL315" s="38"/>
      <c r="BM315" s="38"/>
      <c r="BN315" s="38"/>
      <c r="BP315" s="38"/>
      <c r="BQ315" s="38"/>
      <c r="BR315" s="38"/>
      <c r="BS315" s="38"/>
      <c r="BT315" s="38"/>
      <c r="BU315" s="38"/>
      <c r="BV315" s="38"/>
      <c r="BW315" s="38"/>
      <c r="BX315" s="38"/>
      <c r="BY315" s="38"/>
      <c r="BZ315" s="38"/>
      <c r="CA315" s="270"/>
      <c r="CB315" s="38"/>
      <c r="CC315" s="270"/>
      <c r="CD315" s="38"/>
      <c r="CE315" s="38"/>
      <c r="CF315" s="38"/>
      <c r="CG315" s="38"/>
    </row>
    <row r="316" spans="5:85">
      <c r="E316" s="38"/>
      <c r="F316" s="38"/>
      <c r="G316" s="38"/>
      <c r="H316" s="38"/>
      <c r="I316" s="38"/>
      <c r="J316" s="38"/>
      <c r="K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I316" s="38"/>
      <c r="AJ316" s="38"/>
      <c r="AK316" s="38"/>
      <c r="AL316" s="38"/>
      <c r="AM316" s="38"/>
      <c r="AN316" s="38"/>
      <c r="AO316" s="38"/>
      <c r="AP316" s="38"/>
      <c r="AQ316" s="38"/>
      <c r="AR316" s="38"/>
      <c r="AT316" s="38"/>
      <c r="AU316" s="38"/>
      <c r="AV316" s="38"/>
      <c r="AW316" s="38"/>
      <c r="AX316" s="38"/>
      <c r="AY316" s="38"/>
      <c r="AZ316" s="38"/>
      <c r="BA316" s="38"/>
      <c r="BB316" s="38"/>
      <c r="BC316" s="38"/>
      <c r="BE316" s="38"/>
      <c r="BF316" s="38"/>
      <c r="BG316" s="38"/>
      <c r="BH316" s="38"/>
      <c r="BI316" s="38"/>
      <c r="BJ316" s="38"/>
      <c r="BK316" s="38"/>
      <c r="BL316" s="38"/>
      <c r="BM316" s="38"/>
      <c r="BN316" s="38"/>
      <c r="BP316" s="38"/>
      <c r="BQ316" s="38"/>
      <c r="BR316" s="38"/>
      <c r="BS316" s="38"/>
      <c r="BT316" s="38"/>
      <c r="BU316" s="38"/>
      <c r="BV316" s="38"/>
      <c r="BW316" s="38"/>
      <c r="BX316" s="38"/>
      <c r="BY316" s="38"/>
      <c r="BZ316" s="38"/>
      <c r="CA316" s="270"/>
      <c r="CB316" s="38"/>
      <c r="CC316" s="270"/>
      <c r="CD316" s="38"/>
      <c r="CE316" s="38"/>
      <c r="CF316" s="38"/>
      <c r="CG316" s="38"/>
    </row>
    <row r="317" spans="5:85">
      <c r="E317" s="38"/>
      <c r="F317" s="38"/>
      <c r="G317" s="38"/>
      <c r="H317" s="38"/>
      <c r="I317" s="38"/>
      <c r="J317" s="38"/>
      <c r="K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I317" s="38"/>
      <c r="AJ317" s="38"/>
      <c r="AK317" s="38"/>
      <c r="AL317" s="38"/>
      <c r="AM317" s="38"/>
      <c r="AN317" s="38"/>
      <c r="AO317" s="38"/>
      <c r="AP317" s="38"/>
      <c r="AQ317" s="38"/>
      <c r="AR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E317" s="38"/>
      <c r="BF317" s="38"/>
      <c r="BG317" s="38"/>
      <c r="BH317" s="38"/>
      <c r="BI317" s="38"/>
      <c r="BJ317" s="38"/>
      <c r="BK317" s="38"/>
      <c r="BL317" s="38"/>
      <c r="BM317" s="38"/>
      <c r="BN317" s="38"/>
      <c r="BP317" s="38"/>
      <c r="BQ317" s="38"/>
      <c r="BR317" s="38"/>
      <c r="BS317" s="38"/>
      <c r="BT317" s="38"/>
      <c r="BU317" s="38"/>
      <c r="BV317" s="38"/>
      <c r="BW317" s="38"/>
      <c r="BX317" s="38"/>
      <c r="BY317" s="38"/>
      <c r="BZ317" s="38"/>
      <c r="CA317" s="270"/>
      <c r="CB317" s="38"/>
      <c r="CC317" s="270"/>
      <c r="CD317" s="38"/>
      <c r="CE317" s="38"/>
      <c r="CF317" s="38"/>
      <c r="CG317" s="38"/>
    </row>
    <row r="318" spans="5:85">
      <c r="E318" s="38"/>
      <c r="F318" s="38"/>
      <c r="G318" s="38"/>
      <c r="H318" s="38"/>
      <c r="I318" s="38"/>
      <c r="J318" s="38"/>
      <c r="K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I318" s="38"/>
      <c r="AJ318" s="38"/>
      <c r="AK318" s="38"/>
      <c r="AL318" s="38"/>
      <c r="AM318" s="38"/>
      <c r="AN318" s="38"/>
      <c r="AO318" s="38"/>
      <c r="AP318" s="38"/>
      <c r="AQ318" s="38"/>
      <c r="AR318" s="38"/>
      <c r="AT318" s="38"/>
      <c r="AU318" s="38"/>
      <c r="AV318" s="38"/>
      <c r="AW318" s="38"/>
      <c r="AX318" s="38"/>
      <c r="AY318" s="38"/>
      <c r="AZ318" s="38"/>
      <c r="BA318" s="38"/>
      <c r="BB318" s="38"/>
      <c r="BC318" s="38"/>
      <c r="BE318" s="38"/>
      <c r="BF318" s="38"/>
      <c r="BG318" s="38"/>
      <c r="BH318" s="38"/>
      <c r="BI318" s="38"/>
      <c r="BJ318" s="38"/>
      <c r="BK318" s="38"/>
      <c r="BL318" s="38"/>
      <c r="BM318" s="38"/>
      <c r="BN318" s="38"/>
      <c r="BP318" s="38"/>
      <c r="BQ318" s="38"/>
      <c r="BR318" s="38"/>
      <c r="BS318" s="38"/>
      <c r="BT318" s="38"/>
      <c r="BU318" s="38"/>
      <c r="BV318" s="38"/>
      <c r="BW318" s="38"/>
      <c r="BX318" s="38"/>
      <c r="BY318" s="38"/>
      <c r="BZ318" s="38"/>
      <c r="CA318" s="270"/>
      <c r="CB318" s="38"/>
      <c r="CC318" s="270"/>
      <c r="CD318" s="38"/>
      <c r="CE318" s="38"/>
      <c r="CF318" s="38"/>
      <c r="CG318" s="38"/>
    </row>
    <row r="319" spans="5:85">
      <c r="E319" s="38"/>
      <c r="F319" s="38"/>
      <c r="G319" s="38"/>
      <c r="H319" s="38"/>
      <c r="I319" s="38"/>
      <c r="J319" s="38"/>
      <c r="K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X319" s="38"/>
      <c r="Y319" s="38"/>
      <c r="Z319" s="38"/>
      <c r="AA319" s="38"/>
      <c r="AB319" s="38"/>
      <c r="AC319" s="38"/>
      <c r="AD319" s="38"/>
      <c r="AE319" s="38"/>
      <c r="AF319" s="38"/>
      <c r="AG319" s="38"/>
      <c r="AI319" s="38"/>
      <c r="AJ319" s="38"/>
      <c r="AK319" s="38"/>
      <c r="AL319" s="38"/>
      <c r="AM319" s="38"/>
      <c r="AN319" s="38"/>
      <c r="AO319" s="38"/>
      <c r="AP319" s="38"/>
      <c r="AQ319" s="38"/>
      <c r="AR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E319" s="38"/>
      <c r="BF319" s="38"/>
      <c r="BG319" s="38"/>
      <c r="BH319" s="38"/>
      <c r="BI319" s="38"/>
      <c r="BJ319" s="38"/>
      <c r="BK319" s="38"/>
      <c r="BL319" s="38"/>
      <c r="BM319" s="38"/>
      <c r="BN319" s="38"/>
      <c r="BP319" s="38"/>
      <c r="BQ319" s="38"/>
      <c r="BR319" s="38"/>
      <c r="BS319" s="38"/>
      <c r="BT319" s="38"/>
      <c r="BU319" s="38"/>
      <c r="BV319" s="38"/>
      <c r="BW319" s="38"/>
      <c r="BX319" s="38"/>
      <c r="BY319" s="38"/>
      <c r="BZ319" s="38"/>
      <c r="CA319" s="270"/>
      <c r="CB319" s="38"/>
      <c r="CC319" s="270"/>
      <c r="CD319" s="38"/>
      <c r="CE319" s="38"/>
      <c r="CF319" s="38"/>
      <c r="CG319" s="38"/>
    </row>
    <row r="320" spans="5:85">
      <c r="E320" s="38"/>
      <c r="F320" s="38"/>
      <c r="G320" s="38"/>
      <c r="H320" s="38"/>
      <c r="I320" s="38"/>
      <c r="J320" s="38"/>
      <c r="K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X320" s="38"/>
      <c r="Y320" s="38"/>
      <c r="Z320" s="38"/>
      <c r="AA320" s="38"/>
      <c r="AB320" s="38"/>
      <c r="AC320" s="38"/>
      <c r="AD320" s="38"/>
      <c r="AE320" s="38"/>
      <c r="AF320" s="38"/>
      <c r="AG320" s="38"/>
      <c r="AI320" s="38"/>
      <c r="AJ320" s="38"/>
      <c r="AK320" s="38"/>
      <c r="AL320" s="38"/>
      <c r="AM320" s="38"/>
      <c r="AN320" s="38"/>
      <c r="AO320" s="38"/>
      <c r="AP320" s="38"/>
      <c r="AQ320" s="38"/>
      <c r="AR320" s="38"/>
      <c r="AT320" s="38"/>
      <c r="AU320" s="38"/>
      <c r="AV320" s="38"/>
      <c r="AW320" s="38"/>
      <c r="AX320" s="38"/>
      <c r="AY320" s="38"/>
      <c r="AZ320" s="38"/>
      <c r="BA320" s="38"/>
      <c r="BB320" s="38"/>
      <c r="BC320" s="38"/>
      <c r="BE320" s="38"/>
      <c r="BF320" s="38"/>
      <c r="BG320" s="38"/>
      <c r="BH320" s="38"/>
      <c r="BI320" s="38"/>
      <c r="BJ320" s="38"/>
      <c r="BK320" s="38"/>
      <c r="BL320" s="38"/>
      <c r="BM320" s="38"/>
      <c r="BN320" s="38"/>
      <c r="BP320" s="38"/>
      <c r="BQ320" s="38"/>
      <c r="BR320" s="38"/>
      <c r="BS320" s="38"/>
      <c r="BT320" s="38"/>
      <c r="BU320" s="38"/>
      <c r="BV320" s="38"/>
      <c r="BW320" s="38"/>
      <c r="BX320" s="38"/>
      <c r="BY320" s="38"/>
      <c r="BZ320" s="38"/>
      <c r="CA320" s="270"/>
      <c r="CB320" s="38"/>
      <c r="CC320" s="270"/>
      <c r="CD320" s="38"/>
      <c r="CE320" s="38"/>
      <c r="CF320" s="38"/>
      <c r="CG320" s="38"/>
    </row>
    <row r="321" spans="5:85">
      <c r="E321" s="38"/>
      <c r="F321" s="38"/>
      <c r="G321" s="38"/>
      <c r="H321" s="38"/>
      <c r="I321" s="38"/>
      <c r="J321" s="38"/>
      <c r="K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E321" s="38"/>
      <c r="BF321" s="38"/>
      <c r="BG321" s="38"/>
      <c r="BH321" s="38"/>
      <c r="BI321" s="38"/>
      <c r="BJ321" s="38"/>
      <c r="BK321" s="38"/>
      <c r="BL321" s="38"/>
      <c r="BM321" s="38"/>
      <c r="BN321" s="38"/>
      <c r="BP321" s="38"/>
      <c r="BQ321" s="38"/>
      <c r="BR321" s="38"/>
      <c r="BS321" s="38"/>
      <c r="BT321" s="38"/>
      <c r="BU321" s="38"/>
      <c r="BV321" s="38"/>
      <c r="BW321" s="38"/>
      <c r="BX321" s="38"/>
      <c r="BY321" s="38"/>
      <c r="BZ321" s="38"/>
      <c r="CA321" s="270"/>
      <c r="CB321" s="38"/>
      <c r="CC321" s="270"/>
      <c r="CD321" s="38"/>
      <c r="CE321" s="38"/>
      <c r="CF321" s="38"/>
      <c r="CG321" s="38"/>
    </row>
    <row r="322" spans="5:85">
      <c r="E322" s="38"/>
      <c r="F322" s="38"/>
      <c r="G322" s="38"/>
      <c r="H322" s="38"/>
      <c r="I322" s="38"/>
      <c r="J322" s="38"/>
      <c r="K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  <c r="AT322" s="38"/>
      <c r="AU322" s="38"/>
      <c r="AV322" s="38"/>
      <c r="AW322" s="38"/>
      <c r="AX322" s="38"/>
      <c r="AY322" s="38"/>
      <c r="AZ322" s="38"/>
      <c r="BA322" s="38"/>
      <c r="BB322" s="38"/>
      <c r="BC322" s="38"/>
      <c r="BE322" s="38"/>
      <c r="BF322" s="38"/>
      <c r="BG322" s="38"/>
      <c r="BH322" s="38"/>
      <c r="BI322" s="38"/>
      <c r="BJ322" s="38"/>
      <c r="BK322" s="38"/>
      <c r="BL322" s="38"/>
      <c r="BM322" s="38"/>
      <c r="BN322" s="38"/>
      <c r="BP322" s="38"/>
      <c r="BQ322" s="38"/>
      <c r="BR322" s="38"/>
      <c r="BS322" s="38"/>
      <c r="BT322" s="38"/>
      <c r="BU322" s="38"/>
      <c r="BV322" s="38"/>
      <c r="BW322" s="38"/>
      <c r="BX322" s="38"/>
      <c r="BY322" s="38"/>
      <c r="BZ322" s="38"/>
      <c r="CA322" s="270"/>
      <c r="CB322" s="38"/>
      <c r="CC322" s="270"/>
      <c r="CD322" s="38"/>
      <c r="CE322" s="38"/>
      <c r="CF322" s="38"/>
      <c r="CG322" s="38"/>
    </row>
    <row r="323" spans="5:85">
      <c r="E323" s="38"/>
      <c r="F323" s="38"/>
      <c r="G323" s="38"/>
      <c r="H323" s="38"/>
      <c r="I323" s="38"/>
      <c r="J323" s="38"/>
      <c r="K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E323" s="38"/>
      <c r="BF323" s="38"/>
      <c r="BG323" s="38"/>
      <c r="BH323" s="38"/>
      <c r="BI323" s="38"/>
      <c r="BJ323" s="38"/>
      <c r="BK323" s="38"/>
      <c r="BL323" s="38"/>
      <c r="BM323" s="38"/>
      <c r="BN323" s="38"/>
      <c r="BP323" s="38"/>
      <c r="BQ323" s="38"/>
      <c r="BR323" s="38"/>
      <c r="BS323" s="38"/>
      <c r="BT323" s="38"/>
      <c r="BU323" s="38"/>
      <c r="BV323" s="38"/>
      <c r="BW323" s="38"/>
      <c r="BX323" s="38"/>
      <c r="BY323" s="38"/>
      <c r="BZ323" s="38"/>
      <c r="CA323" s="270"/>
      <c r="CB323" s="38"/>
      <c r="CC323" s="270"/>
      <c r="CD323" s="38"/>
      <c r="CE323" s="38"/>
      <c r="CF323" s="38"/>
      <c r="CG323" s="38"/>
    </row>
    <row r="324" spans="5:85">
      <c r="E324" s="38"/>
      <c r="F324" s="38"/>
      <c r="G324" s="38"/>
      <c r="H324" s="38"/>
      <c r="I324" s="38"/>
      <c r="J324" s="38"/>
      <c r="K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I324" s="38"/>
      <c r="AJ324" s="38"/>
      <c r="AK324" s="38"/>
      <c r="AL324" s="38"/>
      <c r="AM324" s="38"/>
      <c r="AN324" s="38"/>
      <c r="AO324" s="38"/>
      <c r="AP324" s="38"/>
      <c r="AQ324" s="38"/>
      <c r="AR324" s="38"/>
      <c r="AT324" s="38"/>
      <c r="AU324" s="38"/>
      <c r="AV324" s="38"/>
      <c r="AW324" s="38"/>
      <c r="AX324" s="38"/>
      <c r="AY324" s="38"/>
      <c r="AZ324" s="38"/>
      <c r="BA324" s="38"/>
      <c r="BB324" s="38"/>
      <c r="BC324" s="38"/>
      <c r="BE324" s="38"/>
      <c r="BF324" s="38"/>
      <c r="BG324" s="38"/>
      <c r="BH324" s="38"/>
      <c r="BI324" s="38"/>
      <c r="BJ324" s="38"/>
      <c r="BK324" s="38"/>
      <c r="BL324" s="38"/>
      <c r="BM324" s="38"/>
      <c r="BN324" s="38"/>
      <c r="BP324" s="38"/>
      <c r="BQ324" s="38"/>
      <c r="BR324" s="38"/>
      <c r="BS324" s="38"/>
      <c r="BT324" s="38"/>
      <c r="BU324" s="38"/>
      <c r="BV324" s="38"/>
      <c r="BW324" s="38"/>
      <c r="BX324" s="38"/>
      <c r="BY324" s="38"/>
      <c r="BZ324" s="38"/>
      <c r="CA324" s="270"/>
      <c r="CB324" s="38"/>
      <c r="CC324" s="270"/>
      <c r="CD324" s="38"/>
      <c r="CE324" s="38"/>
      <c r="CF324" s="38"/>
      <c r="CG324" s="38"/>
    </row>
    <row r="325" spans="5:85">
      <c r="E325" s="38"/>
      <c r="F325" s="38"/>
      <c r="G325" s="38"/>
      <c r="H325" s="38"/>
      <c r="I325" s="38"/>
      <c r="J325" s="38"/>
      <c r="K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X325" s="38"/>
      <c r="Y325" s="38"/>
      <c r="Z325" s="38"/>
      <c r="AA325" s="38"/>
      <c r="AB325" s="38"/>
      <c r="AC325" s="38"/>
      <c r="AD325" s="38"/>
      <c r="AE325" s="38"/>
      <c r="AF325" s="38"/>
      <c r="AG325" s="38"/>
      <c r="AI325" s="38"/>
      <c r="AJ325" s="38"/>
      <c r="AK325" s="38"/>
      <c r="AL325" s="38"/>
      <c r="AM325" s="38"/>
      <c r="AN325" s="38"/>
      <c r="AO325" s="38"/>
      <c r="AP325" s="38"/>
      <c r="AQ325" s="38"/>
      <c r="AR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E325" s="38"/>
      <c r="BF325" s="38"/>
      <c r="BG325" s="38"/>
      <c r="BH325" s="38"/>
      <c r="BI325" s="38"/>
      <c r="BJ325" s="38"/>
      <c r="BK325" s="38"/>
      <c r="BL325" s="38"/>
      <c r="BM325" s="38"/>
      <c r="BN325" s="38"/>
      <c r="BP325" s="38"/>
      <c r="BQ325" s="38"/>
      <c r="BR325" s="38"/>
      <c r="BS325" s="38"/>
      <c r="BT325" s="38"/>
      <c r="BU325" s="38"/>
      <c r="BV325" s="38"/>
      <c r="BW325" s="38"/>
      <c r="BX325" s="38"/>
      <c r="BY325" s="38"/>
      <c r="BZ325" s="38"/>
      <c r="CA325" s="270"/>
      <c r="CB325" s="38"/>
      <c r="CC325" s="270"/>
      <c r="CD325" s="38"/>
      <c r="CE325" s="38"/>
      <c r="CF325" s="38"/>
      <c r="CG325" s="38"/>
    </row>
    <row r="326" spans="5:85">
      <c r="E326" s="38"/>
      <c r="F326" s="38"/>
      <c r="G326" s="38"/>
      <c r="H326" s="38"/>
      <c r="I326" s="38"/>
      <c r="J326" s="38"/>
      <c r="K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I326" s="38"/>
      <c r="AJ326" s="38"/>
      <c r="AK326" s="38"/>
      <c r="AL326" s="38"/>
      <c r="AM326" s="38"/>
      <c r="AN326" s="38"/>
      <c r="AO326" s="38"/>
      <c r="AP326" s="38"/>
      <c r="AQ326" s="38"/>
      <c r="AR326" s="38"/>
      <c r="AT326" s="38"/>
      <c r="AU326" s="38"/>
      <c r="AV326" s="38"/>
      <c r="AW326" s="38"/>
      <c r="AX326" s="38"/>
      <c r="AY326" s="38"/>
      <c r="AZ326" s="38"/>
      <c r="BA326" s="38"/>
      <c r="BB326" s="38"/>
      <c r="BC326" s="38"/>
      <c r="BE326" s="38"/>
      <c r="BF326" s="38"/>
      <c r="BG326" s="38"/>
      <c r="BH326" s="38"/>
      <c r="BI326" s="38"/>
      <c r="BJ326" s="38"/>
      <c r="BK326" s="38"/>
      <c r="BL326" s="38"/>
      <c r="BM326" s="38"/>
      <c r="BN326" s="38"/>
      <c r="BP326" s="38"/>
      <c r="BQ326" s="38"/>
      <c r="BR326" s="38"/>
      <c r="BS326" s="38"/>
      <c r="BT326" s="38"/>
      <c r="BU326" s="38"/>
      <c r="BV326" s="38"/>
      <c r="BW326" s="38"/>
      <c r="BX326" s="38"/>
      <c r="BY326" s="38"/>
      <c r="BZ326" s="38"/>
      <c r="CA326" s="270"/>
      <c r="CB326" s="38"/>
      <c r="CC326" s="270"/>
      <c r="CD326" s="38"/>
      <c r="CE326" s="38"/>
      <c r="CF326" s="38"/>
      <c r="CG326" s="38"/>
    </row>
    <row r="327" spans="5:85">
      <c r="E327" s="38"/>
      <c r="F327" s="38"/>
      <c r="G327" s="38"/>
      <c r="H327" s="38"/>
      <c r="I327" s="38"/>
      <c r="J327" s="38"/>
      <c r="K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X327" s="38"/>
      <c r="Y327" s="38"/>
      <c r="Z327" s="38"/>
      <c r="AA327" s="38"/>
      <c r="AB327" s="38"/>
      <c r="AC327" s="38"/>
      <c r="AD327" s="38"/>
      <c r="AE327" s="38"/>
      <c r="AF327" s="38"/>
      <c r="AG327" s="38"/>
      <c r="AI327" s="38"/>
      <c r="AJ327" s="38"/>
      <c r="AK327" s="38"/>
      <c r="AL327" s="38"/>
      <c r="AM327" s="38"/>
      <c r="AN327" s="38"/>
      <c r="AO327" s="38"/>
      <c r="AP327" s="38"/>
      <c r="AQ327" s="38"/>
      <c r="AR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E327" s="38"/>
      <c r="BF327" s="38"/>
      <c r="BG327" s="38"/>
      <c r="BH327" s="38"/>
      <c r="BI327" s="38"/>
      <c r="BJ327" s="38"/>
      <c r="BK327" s="38"/>
      <c r="BL327" s="38"/>
      <c r="BM327" s="38"/>
      <c r="BN327" s="38"/>
      <c r="BP327" s="38"/>
      <c r="BQ327" s="38"/>
      <c r="BR327" s="38"/>
      <c r="BS327" s="38"/>
      <c r="BT327" s="38"/>
      <c r="BU327" s="38"/>
      <c r="BV327" s="38"/>
      <c r="BW327" s="38"/>
      <c r="BX327" s="38"/>
      <c r="BY327" s="38"/>
      <c r="BZ327" s="38"/>
      <c r="CA327" s="270"/>
      <c r="CB327" s="38"/>
      <c r="CC327" s="270"/>
      <c r="CD327" s="38"/>
      <c r="CE327" s="38"/>
      <c r="CF327" s="38"/>
      <c r="CG327" s="38"/>
    </row>
    <row r="328" spans="5:85">
      <c r="E328" s="38"/>
      <c r="F328" s="38"/>
      <c r="G328" s="38"/>
      <c r="H328" s="38"/>
      <c r="I328" s="38"/>
      <c r="J328" s="38"/>
      <c r="K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X328" s="38"/>
      <c r="Y328" s="38"/>
      <c r="Z328" s="38"/>
      <c r="AA328" s="38"/>
      <c r="AB328" s="38"/>
      <c r="AC328" s="38"/>
      <c r="AD328" s="38"/>
      <c r="AE328" s="38"/>
      <c r="AF328" s="38"/>
      <c r="AG328" s="38"/>
      <c r="AI328" s="38"/>
      <c r="AJ328" s="38"/>
      <c r="AK328" s="38"/>
      <c r="AL328" s="38"/>
      <c r="AM328" s="38"/>
      <c r="AN328" s="38"/>
      <c r="AO328" s="38"/>
      <c r="AP328" s="38"/>
      <c r="AQ328" s="38"/>
      <c r="AR328" s="38"/>
      <c r="AT328" s="38"/>
      <c r="AU328" s="38"/>
      <c r="AV328" s="38"/>
      <c r="AW328" s="38"/>
      <c r="AX328" s="38"/>
      <c r="AY328" s="38"/>
      <c r="AZ328" s="38"/>
      <c r="BA328" s="38"/>
      <c r="BB328" s="38"/>
      <c r="BC328" s="38"/>
      <c r="BE328" s="38"/>
      <c r="BF328" s="38"/>
      <c r="BG328" s="38"/>
      <c r="BH328" s="38"/>
      <c r="BI328" s="38"/>
      <c r="BJ328" s="38"/>
      <c r="BK328" s="38"/>
      <c r="BL328" s="38"/>
      <c r="BM328" s="38"/>
      <c r="BN328" s="38"/>
      <c r="BP328" s="38"/>
      <c r="BQ328" s="38"/>
      <c r="BR328" s="38"/>
      <c r="BS328" s="38"/>
      <c r="BT328" s="38"/>
      <c r="BU328" s="38"/>
      <c r="BV328" s="38"/>
      <c r="BW328" s="38"/>
      <c r="BX328" s="38"/>
      <c r="BY328" s="38"/>
      <c r="BZ328" s="38"/>
      <c r="CA328" s="270"/>
      <c r="CB328" s="38"/>
      <c r="CC328" s="270"/>
      <c r="CD328" s="38"/>
      <c r="CE328" s="38"/>
      <c r="CF328" s="38"/>
      <c r="CG328" s="38"/>
    </row>
    <row r="329" spans="5:85">
      <c r="E329" s="38"/>
      <c r="F329" s="38"/>
      <c r="G329" s="38"/>
      <c r="H329" s="38"/>
      <c r="I329" s="38"/>
      <c r="J329" s="38"/>
      <c r="K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X329" s="38"/>
      <c r="Y329" s="38"/>
      <c r="Z329" s="38"/>
      <c r="AA329" s="38"/>
      <c r="AB329" s="38"/>
      <c r="AC329" s="38"/>
      <c r="AD329" s="38"/>
      <c r="AE329" s="38"/>
      <c r="AF329" s="38"/>
      <c r="AG329" s="38"/>
      <c r="AI329" s="38"/>
      <c r="AJ329" s="38"/>
      <c r="AK329" s="38"/>
      <c r="AL329" s="38"/>
      <c r="AM329" s="38"/>
      <c r="AN329" s="38"/>
      <c r="AO329" s="38"/>
      <c r="AP329" s="38"/>
      <c r="AQ329" s="38"/>
      <c r="AR329" s="38"/>
      <c r="AT329" s="38"/>
      <c r="AU329" s="38"/>
      <c r="AV329" s="38"/>
      <c r="AW329" s="38"/>
      <c r="AX329" s="38"/>
      <c r="AY329" s="38"/>
      <c r="AZ329" s="38"/>
      <c r="BA329" s="38"/>
      <c r="BB329" s="38"/>
      <c r="BC329" s="38"/>
      <c r="BE329" s="38"/>
      <c r="BF329" s="38"/>
      <c r="BG329" s="38"/>
      <c r="BH329" s="38"/>
      <c r="BI329" s="38"/>
      <c r="BJ329" s="38"/>
      <c r="BK329" s="38"/>
      <c r="BL329" s="38"/>
      <c r="BM329" s="38"/>
      <c r="BN329" s="38"/>
      <c r="BP329" s="38"/>
      <c r="BQ329" s="38"/>
      <c r="BR329" s="38"/>
      <c r="BS329" s="38"/>
      <c r="BT329" s="38"/>
      <c r="BU329" s="38"/>
      <c r="BV329" s="38"/>
      <c r="BW329" s="38"/>
      <c r="BX329" s="38"/>
      <c r="BY329" s="38"/>
      <c r="BZ329" s="38"/>
      <c r="CA329" s="270"/>
      <c r="CB329" s="38"/>
      <c r="CC329" s="270"/>
      <c r="CD329" s="38"/>
      <c r="CE329" s="38"/>
      <c r="CF329" s="38"/>
      <c r="CG329" s="38"/>
    </row>
    <row r="330" spans="5:85">
      <c r="E330" s="38"/>
      <c r="F330" s="38"/>
      <c r="G330" s="38"/>
      <c r="H330" s="38"/>
      <c r="I330" s="38"/>
      <c r="J330" s="38"/>
      <c r="K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X330" s="38"/>
      <c r="Y330" s="38"/>
      <c r="Z330" s="38"/>
      <c r="AA330" s="38"/>
      <c r="AB330" s="38"/>
      <c r="AC330" s="38"/>
      <c r="AD330" s="38"/>
      <c r="AE330" s="38"/>
      <c r="AF330" s="38"/>
      <c r="AG330" s="38"/>
      <c r="AI330" s="38"/>
      <c r="AJ330" s="38"/>
      <c r="AK330" s="38"/>
      <c r="AL330" s="38"/>
      <c r="AM330" s="38"/>
      <c r="AN330" s="38"/>
      <c r="AO330" s="38"/>
      <c r="AP330" s="38"/>
      <c r="AQ330" s="38"/>
      <c r="AR330" s="38"/>
      <c r="AT330" s="38"/>
      <c r="AU330" s="38"/>
      <c r="AV330" s="38"/>
      <c r="AW330" s="38"/>
      <c r="AX330" s="38"/>
      <c r="AY330" s="38"/>
      <c r="AZ330" s="38"/>
      <c r="BA330" s="38"/>
      <c r="BB330" s="38"/>
      <c r="BC330" s="38"/>
      <c r="BE330" s="38"/>
      <c r="BF330" s="38"/>
      <c r="BG330" s="38"/>
      <c r="BH330" s="38"/>
      <c r="BI330" s="38"/>
      <c r="BJ330" s="38"/>
      <c r="BK330" s="38"/>
      <c r="BL330" s="38"/>
      <c r="BM330" s="38"/>
      <c r="BN330" s="38"/>
      <c r="BP330" s="38"/>
      <c r="BQ330" s="38"/>
      <c r="BR330" s="38"/>
      <c r="BS330" s="38"/>
      <c r="BT330" s="38"/>
      <c r="BU330" s="38"/>
      <c r="BV330" s="38"/>
      <c r="BW330" s="38"/>
      <c r="BX330" s="38"/>
      <c r="BY330" s="38"/>
      <c r="BZ330" s="38"/>
      <c r="CA330" s="270"/>
      <c r="CB330" s="38"/>
      <c r="CC330" s="270"/>
      <c r="CD330" s="38"/>
      <c r="CE330" s="38"/>
      <c r="CF330" s="38"/>
      <c r="CG330" s="38"/>
    </row>
    <row r="331" spans="5:85">
      <c r="E331" s="38"/>
      <c r="F331" s="38"/>
      <c r="G331" s="38"/>
      <c r="H331" s="38"/>
      <c r="I331" s="38"/>
      <c r="J331" s="38"/>
      <c r="K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X331" s="38"/>
      <c r="Y331" s="38"/>
      <c r="Z331" s="38"/>
      <c r="AA331" s="38"/>
      <c r="AB331" s="38"/>
      <c r="AC331" s="38"/>
      <c r="AD331" s="38"/>
      <c r="AE331" s="38"/>
      <c r="AF331" s="38"/>
      <c r="AG331" s="38"/>
      <c r="AI331" s="38"/>
      <c r="AJ331" s="38"/>
      <c r="AK331" s="38"/>
      <c r="AL331" s="38"/>
      <c r="AM331" s="38"/>
      <c r="AN331" s="38"/>
      <c r="AO331" s="38"/>
      <c r="AP331" s="38"/>
      <c r="AQ331" s="38"/>
      <c r="AR331" s="38"/>
      <c r="AT331" s="38"/>
      <c r="AU331" s="38"/>
      <c r="AV331" s="38"/>
      <c r="AW331" s="38"/>
      <c r="AX331" s="38"/>
      <c r="AY331" s="38"/>
      <c r="AZ331" s="38"/>
      <c r="BA331" s="38"/>
      <c r="BB331" s="38"/>
      <c r="BC331" s="38"/>
      <c r="BE331" s="38"/>
      <c r="BF331" s="38"/>
      <c r="BG331" s="38"/>
      <c r="BH331" s="38"/>
      <c r="BI331" s="38"/>
      <c r="BJ331" s="38"/>
      <c r="BK331" s="38"/>
      <c r="BL331" s="38"/>
      <c r="BM331" s="38"/>
      <c r="BN331" s="38"/>
      <c r="BP331" s="38"/>
      <c r="BQ331" s="38"/>
      <c r="BR331" s="38"/>
      <c r="BS331" s="38"/>
      <c r="BT331" s="38"/>
      <c r="BU331" s="38"/>
      <c r="BV331" s="38"/>
      <c r="BW331" s="38"/>
      <c r="BX331" s="38"/>
      <c r="BY331" s="38"/>
      <c r="BZ331" s="38"/>
      <c r="CA331" s="270"/>
      <c r="CB331" s="38"/>
      <c r="CC331" s="270"/>
      <c r="CD331" s="38"/>
      <c r="CE331" s="38"/>
      <c r="CF331" s="38"/>
      <c r="CG331" s="38"/>
    </row>
    <row r="332" spans="5:85">
      <c r="E332" s="38"/>
      <c r="F332" s="38"/>
      <c r="G332" s="38"/>
      <c r="H332" s="38"/>
      <c r="I332" s="38"/>
      <c r="J332" s="38"/>
      <c r="K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X332" s="38"/>
      <c r="Y332" s="38"/>
      <c r="Z332" s="38"/>
      <c r="AA332" s="38"/>
      <c r="AB332" s="38"/>
      <c r="AC332" s="38"/>
      <c r="AD332" s="38"/>
      <c r="AE332" s="38"/>
      <c r="AF332" s="38"/>
      <c r="AG332" s="38"/>
      <c r="AI332" s="38"/>
      <c r="AJ332" s="38"/>
      <c r="AK332" s="38"/>
      <c r="AL332" s="38"/>
      <c r="AM332" s="38"/>
      <c r="AN332" s="38"/>
      <c r="AO332" s="38"/>
      <c r="AP332" s="38"/>
      <c r="AQ332" s="38"/>
      <c r="AR332" s="38"/>
      <c r="AT332" s="38"/>
      <c r="AU332" s="38"/>
      <c r="AV332" s="38"/>
      <c r="AW332" s="38"/>
      <c r="AX332" s="38"/>
      <c r="AY332" s="38"/>
      <c r="AZ332" s="38"/>
      <c r="BA332" s="38"/>
      <c r="BB332" s="38"/>
      <c r="BC332" s="38"/>
      <c r="BE332" s="38"/>
      <c r="BF332" s="38"/>
      <c r="BG332" s="38"/>
      <c r="BH332" s="38"/>
      <c r="BI332" s="38"/>
      <c r="BJ332" s="38"/>
      <c r="BK332" s="38"/>
      <c r="BL332" s="38"/>
      <c r="BM332" s="38"/>
      <c r="BN332" s="38"/>
      <c r="BP332" s="38"/>
      <c r="BQ332" s="38"/>
      <c r="BR332" s="38"/>
      <c r="BS332" s="38"/>
      <c r="BT332" s="38"/>
      <c r="BU332" s="38"/>
      <c r="BV332" s="38"/>
      <c r="BW332" s="38"/>
      <c r="BX332" s="38"/>
      <c r="BY332" s="38"/>
      <c r="BZ332" s="38"/>
      <c r="CA332" s="270"/>
      <c r="CB332" s="38"/>
      <c r="CC332" s="270"/>
      <c r="CD332" s="38"/>
      <c r="CE332" s="38"/>
      <c r="CF332" s="38"/>
      <c r="CG332" s="38"/>
    </row>
    <row r="333" spans="5:85">
      <c r="E333" s="38"/>
      <c r="F333" s="38"/>
      <c r="G333" s="38"/>
      <c r="H333" s="38"/>
      <c r="I333" s="38"/>
      <c r="J333" s="38"/>
      <c r="K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X333" s="38"/>
      <c r="Y333" s="38"/>
      <c r="Z333" s="38"/>
      <c r="AA333" s="38"/>
      <c r="AB333" s="38"/>
      <c r="AC333" s="38"/>
      <c r="AD333" s="38"/>
      <c r="AE333" s="38"/>
      <c r="AF333" s="38"/>
      <c r="AG333" s="38"/>
      <c r="AI333" s="38"/>
      <c r="AJ333" s="38"/>
      <c r="AK333" s="38"/>
      <c r="AL333" s="38"/>
      <c r="AM333" s="38"/>
      <c r="AN333" s="38"/>
      <c r="AO333" s="38"/>
      <c r="AP333" s="38"/>
      <c r="AQ333" s="38"/>
      <c r="AR333" s="38"/>
      <c r="AT333" s="38"/>
      <c r="AU333" s="38"/>
      <c r="AV333" s="38"/>
      <c r="AW333" s="38"/>
      <c r="AX333" s="38"/>
      <c r="AY333" s="38"/>
      <c r="AZ333" s="38"/>
      <c r="BA333" s="38"/>
      <c r="BB333" s="38"/>
      <c r="BC333" s="38"/>
      <c r="BE333" s="38"/>
      <c r="BF333" s="38"/>
      <c r="BG333" s="38"/>
      <c r="BH333" s="38"/>
      <c r="BI333" s="38"/>
      <c r="BJ333" s="38"/>
      <c r="BK333" s="38"/>
      <c r="BL333" s="38"/>
      <c r="BM333" s="38"/>
      <c r="BN333" s="38"/>
      <c r="BP333" s="38"/>
      <c r="BQ333" s="38"/>
      <c r="BR333" s="38"/>
      <c r="BS333" s="38"/>
      <c r="BT333" s="38"/>
      <c r="BU333" s="38"/>
      <c r="BV333" s="38"/>
      <c r="BW333" s="38"/>
      <c r="BX333" s="38"/>
      <c r="BY333" s="38"/>
      <c r="BZ333" s="38"/>
      <c r="CA333" s="270"/>
      <c r="CB333" s="38"/>
      <c r="CC333" s="270"/>
      <c r="CD333" s="38"/>
      <c r="CE333" s="38"/>
      <c r="CF333" s="38"/>
      <c r="CG333" s="38"/>
    </row>
    <row r="334" spans="5:85">
      <c r="E334" s="38"/>
      <c r="F334" s="38"/>
      <c r="G334" s="38"/>
      <c r="H334" s="38"/>
      <c r="I334" s="38"/>
      <c r="J334" s="38"/>
      <c r="K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X334" s="38"/>
      <c r="Y334" s="38"/>
      <c r="Z334" s="38"/>
      <c r="AA334" s="38"/>
      <c r="AB334" s="38"/>
      <c r="AC334" s="38"/>
      <c r="AD334" s="38"/>
      <c r="AE334" s="38"/>
      <c r="AF334" s="38"/>
      <c r="AG334" s="38"/>
      <c r="AI334" s="38"/>
      <c r="AJ334" s="38"/>
      <c r="AK334" s="38"/>
      <c r="AL334" s="38"/>
      <c r="AM334" s="38"/>
      <c r="AN334" s="38"/>
      <c r="AO334" s="38"/>
      <c r="AP334" s="38"/>
      <c r="AQ334" s="38"/>
      <c r="AR334" s="38"/>
      <c r="AT334" s="38"/>
      <c r="AU334" s="38"/>
      <c r="AV334" s="38"/>
      <c r="AW334" s="38"/>
      <c r="AX334" s="38"/>
      <c r="AY334" s="38"/>
      <c r="AZ334" s="38"/>
      <c r="BA334" s="38"/>
      <c r="BB334" s="38"/>
      <c r="BC334" s="38"/>
      <c r="BE334" s="38"/>
      <c r="BF334" s="38"/>
      <c r="BG334" s="38"/>
      <c r="BH334" s="38"/>
      <c r="BI334" s="38"/>
      <c r="BJ334" s="38"/>
      <c r="BK334" s="38"/>
      <c r="BL334" s="38"/>
      <c r="BM334" s="38"/>
      <c r="BN334" s="38"/>
      <c r="BP334" s="38"/>
      <c r="BQ334" s="38"/>
      <c r="BR334" s="38"/>
      <c r="BS334" s="38"/>
      <c r="BT334" s="38"/>
      <c r="BU334" s="38"/>
      <c r="BV334" s="38"/>
      <c r="BW334" s="38"/>
      <c r="BX334" s="38"/>
      <c r="BY334" s="38"/>
      <c r="BZ334" s="38"/>
      <c r="CA334" s="270"/>
      <c r="CB334" s="38"/>
      <c r="CC334" s="270"/>
      <c r="CD334" s="38"/>
      <c r="CE334" s="38"/>
      <c r="CF334" s="38"/>
      <c r="CG334" s="38"/>
    </row>
    <row r="335" spans="5:85">
      <c r="E335" s="38"/>
      <c r="F335" s="38"/>
      <c r="G335" s="38"/>
      <c r="H335" s="38"/>
      <c r="I335" s="38"/>
      <c r="J335" s="38"/>
      <c r="K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X335" s="38"/>
      <c r="Y335" s="38"/>
      <c r="Z335" s="38"/>
      <c r="AA335" s="38"/>
      <c r="AB335" s="38"/>
      <c r="AC335" s="38"/>
      <c r="AD335" s="38"/>
      <c r="AE335" s="38"/>
      <c r="AF335" s="38"/>
      <c r="AG335" s="38"/>
      <c r="AI335" s="38"/>
      <c r="AJ335" s="38"/>
      <c r="AK335" s="38"/>
      <c r="AL335" s="38"/>
      <c r="AM335" s="38"/>
      <c r="AN335" s="38"/>
      <c r="AO335" s="38"/>
      <c r="AP335" s="38"/>
      <c r="AQ335" s="38"/>
      <c r="AR335" s="38"/>
      <c r="AT335" s="38"/>
      <c r="AU335" s="38"/>
      <c r="AV335" s="38"/>
      <c r="AW335" s="38"/>
      <c r="AX335" s="38"/>
      <c r="AY335" s="38"/>
      <c r="AZ335" s="38"/>
      <c r="BA335" s="38"/>
      <c r="BB335" s="38"/>
      <c r="BC335" s="38"/>
      <c r="BE335" s="38"/>
      <c r="BF335" s="38"/>
      <c r="BG335" s="38"/>
      <c r="BH335" s="38"/>
      <c r="BI335" s="38"/>
      <c r="BJ335" s="38"/>
      <c r="BK335" s="38"/>
      <c r="BL335" s="38"/>
      <c r="BM335" s="38"/>
      <c r="BN335" s="38"/>
      <c r="BP335" s="38"/>
      <c r="BQ335" s="38"/>
      <c r="BR335" s="38"/>
      <c r="BS335" s="38"/>
      <c r="BT335" s="38"/>
      <c r="BU335" s="38"/>
      <c r="BV335" s="38"/>
      <c r="BW335" s="38"/>
      <c r="BX335" s="38"/>
      <c r="BY335" s="38"/>
      <c r="BZ335" s="38"/>
      <c r="CA335" s="270"/>
      <c r="CB335" s="38"/>
      <c r="CC335" s="270"/>
      <c r="CD335" s="38"/>
      <c r="CE335" s="38"/>
      <c r="CF335" s="38"/>
      <c r="CG335" s="38"/>
    </row>
    <row r="336" spans="5:85">
      <c r="E336" s="38"/>
      <c r="F336" s="38"/>
      <c r="G336" s="38"/>
      <c r="H336" s="38"/>
      <c r="I336" s="38"/>
      <c r="J336" s="38"/>
      <c r="K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X336" s="38"/>
      <c r="Y336" s="38"/>
      <c r="Z336" s="38"/>
      <c r="AA336" s="38"/>
      <c r="AB336" s="38"/>
      <c r="AC336" s="38"/>
      <c r="AD336" s="38"/>
      <c r="AE336" s="38"/>
      <c r="AF336" s="38"/>
      <c r="AG336" s="38"/>
      <c r="AI336" s="38"/>
      <c r="AJ336" s="38"/>
      <c r="AK336" s="38"/>
      <c r="AL336" s="38"/>
      <c r="AM336" s="38"/>
      <c r="AN336" s="38"/>
      <c r="AO336" s="38"/>
      <c r="AP336" s="38"/>
      <c r="AQ336" s="38"/>
      <c r="AR336" s="38"/>
      <c r="AT336" s="38"/>
      <c r="AU336" s="38"/>
      <c r="AV336" s="38"/>
      <c r="AW336" s="38"/>
      <c r="AX336" s="38"/>
      <c r="AY336" s="38"/>
      <c r="AZ336" s="38"/>
      <c r="BA336" s="38"/>
      <c r="BB336" s="38"/>
      <c r="BC336" s="38"/>
      <c r="BE336" s="38"/>
      <c r="BF336" s="38"/>
      <c r="BG336" s="38"/>
      <c r="BH336" s="38"/>
      <c r="BI336" s="38"/>
      <c r="BJ336" s="38"/>
      <c r="BK336" s="38"/>
      <c r="BL336" s="38"/>
      <c r="BM336" s="38"/>
      <c r="BN336" s="38"/>
      <c r="BP336" s="38"/>
      <c r="BQ336" s="38"/>
      <c r="BR336" s="38"/>
      <c r="BS336" s="38"/>
      <c r="BT336" s="38"/>
      <c r="BU336" s="38"/>
      <c r="BV336" s="38"/>
      <c r="BW336" s="38"/>
      <c r="BX336" s="38"/>
      <c r="BY336" s="38"/>
      <c r="BZ336" s="38"/>
      <c r="CA336" s="270"/>
      <c r="CB336" s="38"/>
      <c r="CC336" s="270"/>
      <c r="CD336" s="38"/>
      <c r="CE336" s="38"/>
      <c r="CF336" s="38"/>
      <c r="CG336" s="38"/>
    </row>
    <row r="337" spans="5:85">
      <c r="E337" s="38"/>
      <c r="F337" s="38"/>
      <c r="G337" s="38"/>
      <c r="H337" s="38"/>
      <c r="I337" s="38"/>
      <c r="J337" s="38"/>
      <c r="K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X337" s="38"/>
      <c r="Y337" s="38"/>
      <c r="Z337" s="38"/>
      <c r="AA337" s="38"/>
      <c r="AB337" s="38"/>
      <c r="AC337" s="38"/>
      <c r="AD337" s="38"/>
      <c r="AE337" s="38"/>
      <c r="AF337" s="38"/>
      <c r="AG337" s="38"/>
      <c r="AI337" s="38"/>
      <c r="AJ337" s="38"/>
      <c r="AK337" s="38"/>
      <c r="AL337" s="38"/>
      <c r="AM337" s="38"/>
      <c r="AN337" s="38"/>
      <c r="AO337" s="38"/>
      <c r="AP337" s="38"/>
      <c r="AQ337" s="38"/>
      <c r="AR337" s="38"/>
      <c r="AT337" s="38"/>
      <c r="AU337" s="38"/>
      <c r="AV337" s="38"/>
      <c r="AW337" s="38"/>
      <c r="AX337" s="38"/>
      <c r="AY337" s="38"/>
      <c r="AZ337" s="38"/>
      <c r="BA337" s="38"/>
      <c r="BB337" s="38"/>
      <c r="BC337" s="38"/>
      <c r="BE337" s="38"/>
      <c r="BF337" s="38"/>
      <c r="BG337" s="38"/>
      <c r="BH337" s="38"/>
      <c r="BI337" s="38"/>
      <c r="BJ337" s="38"/>
      <c r="BK337" s="38"/>
      <c r="BL337" s="38"/>
      <c r="BM337" s="38"/>
      <c r="BN337" s="38"/>
      <c r="BP337" s="38"/>
      <c r="BQ337" s="38"/>
      <c r="BR337" s="38"/>
      <c r="BS337" s="38"/>
      <c r="BT337" s="38"/>
      <c r="BU337" s="38"/>
      <c r="BV337" s="38"/>
      <c r="BW337" s="38"/>
      <c r="BX337" s="38"/>
      <c r="BY337" s="38"/>
      <c r="BZ337" s="38"/>
      <c r="CA337" s="270"/>
      <c r="CB337" s="38"/>
      <c r="CC337" s="270"/>
      <c r="CD337" s="38"/>
      <c r="CE337" s="38"/>
      <c r="CF337" s="38"/>
      <c r="CG337" s="38"/>
    </row>
    <row r="338" spans="5:85">
      <c r="E338" s="38"/>
      <c r="F338" s="38"/>
      <c r="G338" s="38"/>
      <c r="H338" s="38"/>
      <c r="I338" s="38"/>
      <c r="J338" s="38"/>
      <c r="K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X338" s="38"/>
      <c r="Y338" s="38"/>
      <c r="Z338" s="38"/>
      <c r="AA338" s="38"/>
      <c r="AB338" s="38"/>
      <c r="AC338" s="38"/>
      <c r="AD338" s="38"/>
      <c r="AE338" s="38"/>
      <c r="AF338" s="38"/>
      <c r="AG338" s="38"/>
      <c r="AI338" s="38"/>
      <c r="AJ338" s="38"/>
      <c r="AK338" s="38"/>
      <c r="AL338" s="38"/>
      <c r="AM338" s="38"/>
      <c r="AN338" s="38"/>
      <c r="AO338" s="38"/>
      <c r="AP338" s="38"/>
      <c r="AQ338" s="38"/>
      <c r="AR338" s="38"/>
      <c r="AT338" s="38"/>
      <c r="AU338" s="38"/>
      <c r="AV338" s="38"/>
      <c r="AW338" s="38"/>
      <c r="AX338" s="38"/>
      <c r="AY338" s="38"/>
      <c r="AZ338" s="38"/>
      <c r="BA338" s="38"/>
      <c r="BB338" s="38"/>
      <c r="BC338" s="38"/>
      <c r="BE338" s="38"/>
      <c r="BF338" s="38"/>
      <c r="BG338" s="38"/>
      <c r="BH338" s="38"/>
      <c r="BI338" s="38"/>
      <c r="BJ338" s="38"/>
      <c r="BK338" s="38"/>
      <c r="BL338" s="38"/>
      <c r="BM338" s="38"/>
      <c r="BN338" s="38"/>
      <c r="BP338" s="38"/>
      <c r="BQ338" s="38"/>
      <c r="BR338" s="38"/>
      <c r="BS338" s="38"/>
      <c r="BT338" s="38"/>
      <c r="BU338" s="38"/>
      <c r="BV338" s="38"/>
      <c r="BW338" s="38"/>
      <c r="BX338" s="38"/>
      <c r="BY338" s="38"/>
      <c r="BZ338" s="38"/>
      <c r="CA338" s="270"/>
      <c r="CB338" s="38"/>
      <c r="CC338" s="270"/>
      <c r="CD338" s="38"/>
      <c r="CE338" s="38"/>
      <c r="CF338" s="38"/>
      <c r="CG338" s="38"/>
    </row>
    <row r="339" spans="5:85">
      <c r="E339" s="38"/>
      <c r="F339" s="38"/>
      <c r="G339" s="38"/>
      <c r="H339" s="38"/>
      <c r="I339" s="38"/>
      <c r="J339" s="38"/>
      <c r="K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X339" s="38"/>
      <c r="Y339" s="38"/>
      <c r="Z339" s="38"/>
      <c r="AA339" s="38"/>
      <c r="AB339" s="38"/>
      <c r="AC339" s="38"/>
      <c r="AD339" s="38"/>
      <c r="AE339" s="38"/>
      <c r="AF339" s="38"/>
      <c r="AG339" s="38"/>
      <c r="AI339" s="38"/>
      <c r="AJ339" s="38"/>
      <c r="AK339" s="38"/>
      <c r="AL339" s="38"/>
      <c r="AM339" s="38"/>
      <c r="AN339" s="38"/>
      <c r="AO339" s="38"/>
      <c r="AP339" s="38"/>
      <c r="AQ339" s="38"/>
      <c r="AR339" s="38"/>
      <c r="AT339" s="38"/>
      <c r="AU339" s="38"/>
      <c r="AV339" s="38"/>
      <c r="AW339" s="38"/>
      <c r="AX339" s="38"/>
      <c r="AY339" s="38"/>
      <c r="AZ339" s="38"/>
      <c r="BA339" s="38"/>
      <c r="BB339" s="38"/>
      <c r="BC339" s="38"/>
      <c r="BE339" s="38"/>
      <c r="BF339" s="38"/>
      <c r="BG339" s="38"/>
      <c r="BH339" s="38"/>
      <c r="BI339" s="38"/>
      <c r="BJ339" s="38"/>
      <c r="BK339" s="38"/>
      <c r="BL339" s="38"/>
      <c r="BM339" s="38"/>
      <c r="BN339" s="38"/>
      <c r="BP339" s="38"/>
      <c r="BQ339" s="38"/>
      <c r="BR339" s="38"/>
      <c r="BS339" s="38"/>
      <c r="BT339" s="38"/>
      <c r="BU339" s="38"/>
      <c r="BV339" s="38"/>
      <c r="BW339" s="38"/>
      <c r="BX339" s="38"/>
      <c r="BY339" s="38"/>
      <c r="BZ339" s="38"/>
      <c r="CA339" s="270"/>
      <c r="CB339" s="38"/>
      <c r="CC339" s="270"/>
      <c r="CD339" s="38"/>
      <c r="CE339" s="38"/>
      <c r="CF339" s="38"/>
      <c r="CG339" s="38"/>
    </row>
    <row r="340" spans="5:85">
      <c r="E340" s="38"/>
      <c r="F340" s="38"/>
      <c r="G340" s="38"/>
      <c r="H340" s="38"/>
      <c r="I340" s="38"/>
      <c r="J340" s="38"/>
      <c r="K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X340" s="38"/>
      <c r="Y340" s="38"/>
      <c r="Z340" s="38"/>
      <c r="AA340" s="38"/>
      <c r="AB340" s="38"/>
      <c r="AC340" s="38"/>
      <c r="AD340" s="38"/>
      <c r="AE340" s="38"/>
      <c r="AF340" s="38"/>
      <c r="AG340" s="38"/>
      <c r="AI340" s="38"/>
      <c r="AJ340" s="38"/>
      <c r="AK340" s="38"/>
      <c r="AL340" s="38"/>
      <c r="AM340" s="38"/>
      <c r="AN340" s="38"/>
      <c r="AO340" s="38"/>
      <c r="AP340" s="38"/>
      <c r="AQ340" s="38"/>
      <c r="AR340" s="38"/>
      <c r="AT340" s="38"/>
      <c r="AU340" s="38"/>
      <c r="AV340" s="38"/>
      <c r="AW340" s="38"/>
      <c r="AX340" s="38"/>
      <c r="AY340" s="38"/>
      <c r="AZ340" s="38"/>
      <c r="BA340" s="38"/>
      <c r="BB340" s="38"/>
      <c r="BC340" s="38"/>
      <c r="BE340" s="38"/>
      <c r="BF340" s="38"/>
      <c r="BG340" s="38"/>
      <c r="BH340" s="38"/>
      <c r="BI340" s="38"/>
      <c r="BJ340" s="38"/>
      <c r="BK340" s="38"/>
      <c r="BL340" s="38"/>
      <c r="BM340" s="38"/>
      <c r="BN340" s="38"/>
      <c r="BP340" s="38"/>
      <c r="BQ340" s="38"/>
      <c r="BR340" s="38"/>
      <c r="BS340" s="38"/>
      <c r="BT340" s="38"/>
      <c r="BU340" s="38"/>
      <c r="BV340" s="38"/>
      <c r="BW340" s="38"/>
      <c r="BX340" s="38"/>
      <c r="BY340" s="38"/>
      <c r="BZ340" s="38"/>
      <c r="CA340" s="270"/>
      <c r="CB340" s="38"/>
      <c r="CC340" s="270"/>
      <c r="CD340" s="38"/>
      <c r="CE340" s="38"/>
      <c r="CF340" s="38"/>
      <c r="CG340" s="38"/>
    </row>
    <row r="341" spans="5:85">
      <c r="E341" s="38"/>
      <c r="F341" s="38"/>
      <c r="G341" s="38"/>
      <c r="H341" s="38"/>
      <c r="I341" s="38"/>
      <c r="J341" s="38"/>
      <c r="K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X341" s="38"/>
      <c r="Y341" s="38"/>
      <c r="Z341" s="38"/>
      <c r="AA341" s="38"/>
      <c r="AB341" s="38"/>
      <c r="AC341" s="38"/>
      <c r="AD341" s="38"/>
      <c r="AE341" s="38"/>
      <c r="AF341" s="38"/>
      <c r="AG341" s="38"/>
      <c r="AI341" s="38"/>
      <c r="AJ341" s="38"/>
      <c r="AK341" s="38"/>
      <c r="AL341" s="38"/>
      <c r="AM341" s="38"/>
      <c r="AN341" s="38"/>
      <c r="AO341" s="38"/>
      <c r="AP341" s="38"/>
      <c r="AQ341" s="38"/>
      <c r="AR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E341" s="38"/>
      <c r="BF341" s="38"/>
      <c r="BG341" s="38"/>
      <c r="BH341" s="38"/>
      <c r="BI341" s="38"/>
      <c r="BJ341" s="38"/>
      <c r="BK341" s="38"/>
      <c r="BL341" s="38"/>
      <c r="BM341" s="38"/>
      <c r="BN341" s="38"/>
      <c r="BP341" s="38"/>
      <c r="BQ341" s="38"/>
      <c r="BR341" s="38"/>
      <c r="BS341" s="38"/>
      <c r="BT341" s="38"/>
      <c r="BU341" s="38"/>
      <c r="BV341" s="38"/>
      <c r="BW341" s="38"/>
      <c r="BX341" s="38"/>
      <c r="BY341" s="38"/>
      <c r="BZ341" s="38"/>
      <c r="CA341" s="270"/>
      <c r="CB341" s="38"/>
      <c r="CC341" s="270"/>
      <c r="CD341" s="38"/>
      <c r="CE341" s="38"/>
      <c r="CF341" s="38"/>
      <c r="CG341" s="38"/>
    </row>
    <row r="342" spans="5:85">
      <c r="E342" s="38"/>
      <c r="F342" s="38"/>
      <c r="G342" s="38"/>
      <c r="H342" s="38"/>
      <c r="I342" s="38"/>
      <c r="J342" s="38"/>
      <c r="K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X342" s="38"/>
      <c r="Y342" s="38"/>
      <c r="Z342" s="38"/>
      <c r="AA342" s="38"/>
      <c r="AB342" s="38"/>
      <c r="AC342" s="38"/>
      <c r="AD342" s="38"/>
      <c r="AE342" s="38"/>
      <c r="AF342" s="38"/>
      <c r="AG342" s="38"/>
      <c r="AI342" s="38"/>
      <c r="AJ342" s="38"/>
      <c r="AK342" s="38"/>
      <c r="AL342" s="38"/>
      <c r="AM342" s="38"/>
      <c r="AN342" s="38"/>
      <c r="AO342" s="38"/>
      <c r="AP342" s="38"/>
      <c r="AQ342" s="38"/>
      <c r="AR342" s="38"/>
      <c r="AT342" s="38"/>
      <c r="AU342" s="38"/>
      <c r="AV342" s="38"/>
      <c r="AW342" s="38"/>
      <c r="AX342" s="38"/>
      <c r="AY342" s="38"/>
      <c r="AZ342" s="38"/>
      <c r="BA342" s="38"/>
      <c r="BB342" s="38"/>
      <c r="BC342" s="38"/>
      <c r="BE342" s="38"/>
      <c r="BF342" s="38"/>
      <c r="BG342" s="38"/>
      <c r="BH342" s="38"/>
      <c r="BI342" s="38"/>
      <c r="BJ342" s="38"/>
      <c r="BK342" s="38"/>
      <c r="BL342" s="38"/>
      <c r="BM342" s="38"/>
      <c r="BN342" s="38"/>
      <c r="BP342" s="38"/>
      <c r="BQ342" s="38"/>
      <c r="BR342" s="38"/>
      <c r="BS342" s="38"/>
      <c r="BT342" s="38"/>
      <c r="BU342" s="38"/>
      <c r="BV342" s="38"/>
      <c r="BW342" s="38"/>
      <c r="BX342" s="38"/>
      <c r="BY342" s="38"/>
      <c r="BZ342" s="38"/>
      <c r="CA342" s="270"/>
      <c r="CB342" s="38"/>
      <c r="CC342" s="270"/>
      <c r="CD342" s="38"/>
      <c r="CE342" s="38"/>
      <c r="CF342" s="38"/>
      <c r="CG342" s="38"/>
    </row>
    <row r="343" spans="5:85">
      <c r="E343" s="38"/>
      <c r="F343" s="38"/>
      <c r="G343" s="38"/>
      <c r="H343" s="38"/>
      <c r="I343" s="38"/>
      <c r="J343" s="38"/>
      <c r="K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X343" s="38"/>
      <c r="Y343" s="38"/>
      <c r="Z343" s="38"/>
      <c r="AA343" s="38"/>
      <c r="AB343" s="38"/>
      <c r="AC343" s="38"/>
      <c r="AD343" s="38"/>
      <c r="AE343" s="38"/>
      <c r="AF343" s="38"/>
      <c r="AG343" s="38"/>
      <c r="AI343" s="38"/>
      <c r="AJ343" s="38"/>
      <c r="AK343" s="38"/>
      <c r="AL343" s="38"/>
      <c r="AM343" s="38"/>
      <c r="AN343" s="38"/>
      <c r="AO343" s="38"/>
      <c r="AP343" s="38"/>
      <c r="AQ343" s="38"/>
      <c r="AR343" s="38"/>
      <c r="AT343" s="38"/>
      <c r="AU343" s="38"/>
      <c r="AV343" s="38"/>
      <c r="AW343" s="38"/>
      <c r="AX343" s="38"/>
      <c r="AY343" s="38"/>
      <c r="AZ343" s="38"/>
      <c r="BA343" s="38"/>
      <c r="BB343" s="38"/>
      <c r="BC343" s="38"/>
      <c r="BE343" s="38"/>
      <c r="BF343" s="38"/>
      <c r="BG343" s="38"/>
      <c r="BH343" s="38"/>
      <c r="BI343" s="38"/>
      <c r="BJ343" s="38"/>
      <c r="BK343" s="38"/>
      <c r="BL343" s="38"/>
      <c r="BM343" s="38"/>
      <c r="BN343" s="38"/>
      <c r="BP343" s="38"/>
      <c r="BQ343" s="38"/>
      <c r="BR343" s="38"/>
      <c r="BS343" s="38"/>
      <c r="BT343" s="38"/>
      <c r="BU343" s="38"/>
      <c r="BV343" s="38"/>
      <c r="BW343" s="38"/>
      <c r="BX343" s="38"/>
      <c r="BY343" s="38"/>
      <c r="BZ343" s="38"/>
      <c r="CA343" s="270"/>
      <c r="CB343" s="38"/>
      <c r="CC343" s="270"/>
      <c r="CD343" s="38"/>
      <c r="CE343" s="38"/>
      <c r="CF343" s="38"/>
      <c r="CG343" s="38"/>
    </row>
    <row r="344" spans="5:85">
      <c r="E344" s="38"/>
      <c r="F344" s="38"/>
      <c r="G344" s="38"/>
      <c r="H344" s="38"/>
      <c r="I344" s="38"/>
      <c r="J344" s="38"/>
      <c r="K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X344" s="38"/>
      <c r="Y344" s="38"/>
      <c r="Z344" s="38"/>
      <c r="AA344" s="38"/>
      <c r="AB344" s="38"/>
      <c r="AC344" s="38"/>
      <c r="AD344" s="38"/>
      <c r="AE344" s="38"/>
      <c r="AF344" s="38"/>
      <c r="AG344" s="38"/>
      <c r="AI344" s="38"/>
      <c r="AJ344" s="38"/>
      <c r="AK344" s="38"/>
      <c r="AL344" s="38"/>
      <c r="AM344" s="38"/>
      <c r="AN344" s="38"/>
      <c r="AO344" s="38"/>
      <c r="AP344" s="38"/>
      <c r="AQ344" s="38"/>
      <c r="AR344" s="38"/>
      <c r="AT344" s="38"/>
      <c r="AU344" s="38"/>
      <c r="AV344" s="38"/>
      <c r="AW344" s="38"/>
      <c r="AX344" s="38"/>
      <c r="AY344" s="38"/>
      <c r="AZ344" s="38"/>
      <c r="BA344" s="38"/>
      <c r="BB344" s="38"/>
      <c r="BC344" s="38"/>
      <c r="BE344" s="38"/>
      <c r="BF344" s="38"/>
      <c r="BG344" s="38"/>
      <c r="BH344" s="38"/>
      <c r="BI344" s="38"/>
      <c r="BJ344" s="38"/>
      <c r="BK344" s="38"/>
      <c r="BL344" s="38"/>
      <c r="BM344" s="38"/>
      <c r="BN344" s="38"/>
      <c r="BP344" s="38"/>
      <c r="BQ344" s="38"/>
      <c r="BR344" s="38"/>
      <c r="BS344" s="38"/>
      <c r="BT344" s="38"/>
      <c r="BU344" s="38"/>
      <c r="BV344" s="38"/>
      <c r="BW344" s="38"/>
      <c r="BX344" s="38"/>
      <c r="BY344" s="38"/>
      <c r="BZ344" s="38"/>
      <c r="CA344" s="270"/>
      <c r="CB344" s="38"/>
      <c r="CC344" s="270"/>
      <c r="CD344" s="38"/>
      <c r="CE344" s="38"/>
      <c r="CF344" s="38"/>
      <c r="CG344" s="38"/>
    </row>
    <row r="345" spans="5:85">
      <c r="E345" s="38"/>
      <c r="F345" s="38"/>
      <c r="G345" s="38"/>
      <c r="H345" s="38"/>
      <c r="I345" s="38"/>
      <c r="J345" s="38"/>
      <c r="K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X345" s="38"/>
      <c r="Y345" s="38"/>
      <c r="Z345" s="38"/>
      <c r="AA345" s="38"/>
      <c r="AB345" s="38"/>
      <c r="AC345" s="38"/>
      <c r="AD345" s="38"/>
      <c r="AE345" s="38"/>
      <c r="AF345" s="38"/>
      <c r="AG345" s="38"/>
      <c r="AI345" s="38"/>
      <c r="AJ345" s="38"/>
      <c r="AK345" s="38"/>
      <c r="AL345" s="38"/>
      <c r="AM345" s="38"/>
      <c r="AN345" s="38"/>
      <c r="AO345" s="38"/>
      <c r="AP345" s="38"/>
      <c r="AQ345" s="38"/>
      <c r="AR345" s="38"/>
      <c r="AT345" s="38"/>
      <c r="AU345" s="38"/>
      <c r="AV345" s="38"/>
      <c r="AW345" s="38"/>
      <c r="AX345" s="38"/>
      <c r="AY345" s="38"/>
      <c r="AZ345" s="38"/>
      <c r="BA345" s="38"/>
      <c r="BB345" s="38"/>
      <c r="BC345" s="38"/>
      <c r="BE345" s="38"/>
      <c r="BF345" s="38"/>
      <c r="BG345" s="38"/>
      <c r="BH345" s="38"/>
      <c r="BI345" s="38"/>
      <c r="BJ345" s="38"/>
      <c r="BK345" s="38"/>
      <c r="BL345" s="38"/>
      <c r="BM345" s="38"/>
      <c r="BN345" s="38"/>
      <c r="BP345" s="38"/>
      <c r="BQ345" s="38"/>
      <c r="BR345" s="38"/>
      <c r="BS345" s="38"/>
      <c r="BT345" s="38"/>
      <c r="BU345" s="38"/>
      <c r="BV345" s="38"/>
      <c r="BW345" s="38"/>
      <c r="BX345" s="38"/>
      <c r="BY345" s="38"/>
      <c r="BZ345" s="38"/>
      <c r="CA345" s="270"/>
      <c r="CB345" s="38"/>
      <c r="CC345" s="270"/>
      <c r="CD345" s="38"/>
      <c r="CE345" s="38"/>
      <c r="CF345" s="38"/>
      <c r="CG345" s="38"/>
    </row>
    <row r="346" spans="5:85">
      <c r="E346" s="38"/>
      <c r="F346" s="38"/>
      <c r="G346" s="38"/>
      <c r="H346" s="38"/>
      <c r="I346" s="38"/>
      <c r="J346" s="38"/>
      <c r="K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X346" s="38"/>
      <c r="Y346" s="38"/>
      <c r="Z346" s="38"/>
      <c r="AA346" s="38"/>
      <c r="AB346" s="38"/>
      <c r="AC346" s="38"/>
      <c r="AD346" s="38"/>
      <c r="AE346" s="38"/>
      <c r="AF346" s="38"/>
      <c r="AG346" s="38"/>
      <c r="AI346" s="38"/>
      <c r="AJ346" s="38"/>
      <c r="AK346" s="38"/>
      <c r="AL346" s="38"/>
      <c r="AM346" s="38"/>
      <c r="AN346" s="38"/>
      <c r="AO346" s="38"/>
      <c r="AP346" s="38"/>
      <c r="AQ346" s="38"/>
      <c r="AR346" s="38"/>
      <c r="AT346" s="38"/>
      <c r="AU346" s="38"/>
      <c r="AV346" s="38"/>
      <c r="AW346" s="38"/>
      <c r="AX346" s="38"/>
      <c r="AY346" s="38"/>
      <c r="AZ346" s="38"/>
      <c r="BA346" s="38"/>
      <c r="BB346" s="38"/>
      <c r="BC346" s="38"/>
      <c r="BE346" s="38"/>
      <c r="BF346" s="38"/>
      <c r="BG346" s="38"/>
      <c r="BH346" s="38"/>
      <c r="BI346" s="38"/>
      <c r="BJ346" s="38"/>
      <c r="BK346" s="38"/>
      <c r="BL346" s="38"/>
      <c r="BM346" s="38"/>
      <c r="BN346" s="38"/>
      <c r="BP346" s="38"/>
      <c r="BQ346" s="38"/>
      <c r="BR346" s="38"/>
      <c r="BS346" s="38"/>
      <c r="BT346" s="38"/>
      <c r="BU346" s="38"/>
      <c r="BV346" s="38"/>
      <c r="BW346" s="38"/>
      <c r="BX346" s="38"/>
      <c r="BY346" s="38"/>
      <c r="BZ346" s="38"/>
      <c r="CA346" s="270"/>
      <c r="CB346" s="38"/>
      <c r="CC346" s="270"/>
      <c r="CD346" s="38"/>
      <c r="CE346" s="38"/>
      <c r="CF346" s="38"/>
      <c r="CG346" s="38"/>
    </row>
    <row r="347" spans="5:85">
      <c r="E347" s="38"/>
      <c r="F347" s="38"/>
      <c r="G347" s="38"/>
      <c r="H347" s="38"/>
      <c r="I347" s="38"/>
      <c r="J347" s="38"/>
      <c r="K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I347" s="38"/>
      <c r="AJ347" s="38"/>
      <c r="AK347" s="38"/>
      <c r="AL347" s="38"/>
      <c r="AM347" s="38"/>
      <c r="AN347" s="38"/>
      <c r="AO347" s="38"/>
      <c r="AP347" s="38"/>
      <c r="AQ347" s="38"/>
      <c r="AR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E347" s="38"/>
      <c r="BF347" s="38"/>
      <c r="BG347" s="38"/>
      <c r="BH347" s="38"/>
      <c r="BI347" s="38"/>
      <c r="BJ347" s="38"/>
      <c r="BK347" s="38"/>
      <c r="BL347" s="38"/>
      <c r="BM347" s="38"/>
      <c r="BN347" s="38"/>
      <c r="BP347" s="38"/>
      <c r="BQ347" s="38"/>
      <c r="BR347" s="38"/>
      <c r="BS347" s="38"/>
      <c r="BT347" s="38"/>
      <c r="BU347" s="38"/>
      <c r="BV347" s="38"/>
      <c r="BW347" s="38"/>
      <c r="BX347" s="38"/>
      <c r="BY347" s="38"/>
      <c r="BZ347" s="38"/>
      <c r="CA347" s="270"/>
      <c r="CB347" s="38"/>
      <c r="CC347" s="270"/>
      <c r="CD347" s="38"/>
      <c r="CE347" s="38"/>
      <c r="CF347" s="38"/>
      <c r="CG347" s="38"/>
    </row>
    <row r="348" spans="5:85">
      <c r="E348" s="38"/>
      <c r="F348" s="38"/>
      <c r="G348" s="38"/>
      <c r="H348" s="38"/>
      <c r="I348" s="38"/>
      <c r="J348" s="38"/>
      <c r="K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X348" s="38"/>
      <c r="Y348" s="38"/>
      <c r="Z348" s="38"/>
      <c r="AA348" s="38"/>
      <c r="AB348" s="38"/>
      <c r="AC348" s="38"/>
      <c r="AD348" s="38"/>
      <c r="AE348" s="38"/>
      <c r="AF348" s="38"/>
      <c r="AG348" s="38"/>
      <c r="AI348" s="38"/>
      <c r="AJ348" s="38"/>
      <c r="AK348" s="38"/>
      <c r="AL348" s="38"/>
      <c r="AM348" s="38"/>
      <c r="AN348" s="38"/>
      <c r="AO348" s="38"/>
      <c r="AP348" s="38"/>
      <c r="AQ348" s="38"/>
      <c r="AR348" s="38"/>
      <c r="AT348" s="38"/>
      <c r="AU348" s="38"/>
      <c r="AV348" s="38"/>
      <c r="AW348" s="38"/>
      <c r="AX348" s="38"/>
      <c r="AY348" s="38"/>
      <c r="AZ348" s="38"/>
      <c r="BA348" s="38"/>
      <c r="BB348" s="38"/>
      <c r="BC348" s="38"/>
      <c r="BE348" s="38"/>
      <c r="BF348" s="38"/>
      <c r="BG348" s="38"/>
      <c r="BH348" s="38"/>
      <c r="BI348" s="38"/>
      <c r="BJ348" s="38"/>
      <c r="BK348" s="38"/>
      <c r="BL348" s="38"/>
      <c r="BM348" s="38"/>
      <c r="BN348" s="38"/>
      <c r="BP348" s="38"/>
      <c r="BQ348" s="38"/>
      <c r="BR348" s="38"/>
      <c r="BS348" s="38"/>
      <c r="BT348" s="38"/>
      <c r="BU348" s="38"/>
      <c r="BV348" s="38"/>
      <c r="BW348" s="38"/>
      <c r="BX348" s="38"/>
      <c r="BY348" s="38"/>
      <c r="BZ348" s="38"/>
      <c r="CA348" s="270"/>
      <c r="CB348" s="38"/>
      <c r="CC348" s="270"/>
      <c r="CD348" s="38"/>
      <c r="CE348" s="38"/>
      <c r="CF348" s="38"/>
      <c r="CG348" s="38"/>
    </row>
    <row r="349" spans="5:85">
      <c r="E349" s="38"/>
      <c r="F349" s="38"/>
      <c r="G349" s="38"/>
      <c r="H349" s="38"/>
      <c r="I349" s="38"/>
      <c r="J349" s="38"/>
      <c r="K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X349" s="38"/>
      <c r="Y349" s="38"/>
      <c r="Z349" s="38"/>
      <c r="AA349" s="38"/>
      <c r="AB349" s="38"/>
      <c r="AC349" s="38"/>
      <c r="AD349" s="38"/>
      <c r="AE349" s="38"/>
      <c r="AF349" s="38"/>
      <c r="AG349" s="38"/>
      <c r="AI349" s="38"/>
      <c r="AJ349" s="38"/>
      <c r="AK349" s="38"/>
      <c r="AL349" s="38"/>
      <c r="AM349" s="38"/>
      <c r="AN349" s="38"/>
      <c r="AO349" s="38"/>
      <c r="AP349" s="38"/>
      <c r="AQ349" s="38"/>
      <c r="AR349" s="38"/>
      <c r="AT349" s="38"/>
      <c r="AU349" s="38"/>
      <c r="AV349" s="38"/>
      <c r="AW349" s="38"/>
      <c r="AX349" s="38"/>
      <c r="AY349" s="38"/>
      <c r="AZ349" s="38"/>
      <c r="BA349" s="38"/>
      <c r="BB349" s="38"/>
      <c r="BC349" s="38"/>
      <c r="BE349" s="38"/>
      <c r="BF349" s="38"/>
      <c r="BG349" s="38"/>
      <c r="BH349" s="38"/>
      <c r="BI349" s="38"/>
      <c r="BJ349" s="38"/>
      <c r="BK349" s="38"/>
      <c r="BL349" s="38"/>
      <c r="BM349" s="38"/>
      <c r="BN349" s="38"/>
      <c r="BP349" s="38"/>
      <c r="BQ349" s="38"/>
      <c r="BR349" s="38"/>
      <c r="BS349" s="38"/>
      <c r="BT349" s="38"/>
      <c r="BU349" s="38"/>
      <c r="BV349" s="38"/>
      <c r="BW349" s="38"/>
      <c r="BX349" s="38"/>
      <c r="BY349" s="38"/>
      <c r="BZ349" s="38"/>
      <c r="CA349" s="270"/>
      <c r="CB349" s="38"/>
      <c r="CC349" s="270"/>
      <c r="CD349" s="38"/>
      <c r="CE349" s="38"/>
      <c r="CF349" s="38"/>
      <c r="CG349" s="38"/>
    </row>
    <row r="350" spans="5:85">
      <c r="E350" s="38"/>
      <c r="F350" s="38"/>
      <c r="G350" s="38"/>
      <c r="H350" s="38"/>
      <c r="I350" s="38"/>
      <c r="J350" s="38"/>
      <c r="K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X350" s="38"/>
      <c r="Y350" s="38"/>
      <c r="Z350" s="38"/>
      <c r="AA350" s="38"/>
      <c r="AB350" s="38"/>
      <c r="AC350" s="38"/>
      <c r="AD350" s="38"/>
      <c r="AE350" s="38"/>
      <c r="AF350" s="38"/>
      <c r="AG350" s="38"/>
      <c r="AI350" s="38"/>
      <c r="AJ350" s="38"/>
      <c r="AK350" s="38"/>
      <c r="AL350" s="38"/>
      <c r="AM350" s="38"/>
      <c r="AN350" s="38"/>
      <c r="AO350" s="38"/>
      <c r="AP350" s="38"/>
      <c r="AQ350" s="38"/>
      <c r="AR350" s="38"/>
      <c r="AT350" s="38"/>
      <c r="AU350" s="38"/>
      <c r="AV350" s="38"/>
      <c r="AW350" s="38"/>
      <c r="AX350" s="38"/>
      <c r="AY350" s="38"/>
      <c r="AZ350" s="38"/>
      <c r="BA350" s="38"/>
      <c r="BB350" s="38"/>
      <c r="BC350" s="38"/>
      <c r="BE350" s="38"/>
      <c r="BF350" s="38"/>
      <c r="BG350" s="38"/>
      <c r="BH350" s="38"/>
      <c r="BI350" s="38"/>
      <c r="BJ350" s="38"/>
      <c r="BK350" s="38"/>
      <c r="BL350" s="38"/>
      <c r="BM350" s="38"/>
      <c r="BN350" s="38"/>
      <c r="BP350" s="38"/>
      <c r="BQ350" s="38"/>
      <c r="BR350" s="38"/>
      <c r="BS350" s="38"/>
      <c r="BT350" s="38"/>
      <c r="BU350" s="38"/>
      <c r="BV350" s="38"/>
      <c r="BW350" s="38"/>
      <c r="BX350" s="38"/>
      <c r="BY350" s="38"/>
      <c r="BZ350" s="38"/>
      <c r="CA350" s="270"/>
      <c r="CB350" s="38"/>
      <c r="CC350" s="270"/>
      <c r="CD350" s="38"/>
      <c r="CE350" s="38"/>
      <c r="CF350" s="38"/>
      <c r="CG350" s="38"/>
    </row>
    <row r="351" spans="5:85">
      <c r="E351" s="38"/>
      <c r="F351" s="38"/>
      <c r="G351" s="38"/>
      <c r="H351" s="38"/>
      <c r="I351" s="38"/>
      <c r="J351" s="38"/>
      <c r="K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X351" s="38"/>
      <c r="Y351" s="38"/>
      <c r="Z351" s="38"/>
      <c r="AA351" s="38"/>
      <c r="AB351" s="38"/>
      <c r="AC351" s="38"/>
      <c r="AD351" s="38"/>
      <c r="AE351" s="38"/>
      <c r="AF351" s="38"/>
      <c r="AG351" s="38"/>
      <c r="AI351" s="38"/>
      <c r="AJ351" s="38"/>
      <c r="AK351" s="38"/>
      <c r="AL351" s="38"/>
      <c r="AM351" s="38"/>
      <c r="AN351" s="38"/>
      <c r="AO351" s="38"/>
      <c r="AP351" s="38"/>
      <c r="AQ351" s="38"/>
      <c r="AR351" s="38"/>
      <c r="AT351" s="38"/>
      <c r="AU351" s="38"/>
      <c r="AV351" s="38"/>
      <c r="AW351" s="38"/>
      <c r="AX351" s="38"/>
      <c r="AY351" s="38"/>
      <c r="AZ351" s="38"/>
      <c r="BA351" s="38"/>
      <c r="BB351" s="38"/>
      <c r="BC351" s="38"/>
      <c r="BE351" s="38"/>
      <c r="BF351" s="38"/>
      <c r="BG351" s="38"/>
      <c r="BH351" s="38"/>
      <c r="BI351" s="38"/>
      <c r="BJ351" s="38"/>
      <c r="BK351" s="38"/>
      <c r="BL351" s="38"/>
      <c r="BM351" s="38"/>
      <c r="BN351" s="38"/>
      <c r="BP351" s="38"/>
      <c r="BQ351" s="38"/>
      <c r="BR351" s="38"/>
      <c r="BS351" s="38"/>
      <c r="BT351" s="38"/>
      <c r="BU351" s="38"/>
      <c r="BV351" s="38"/>
      <c r="BW351" s="38"/>
      <c r="BX351" s="38"/>
      <c r="BY351" s="38"/>
      <c r="BZ351" s="38"/>
      <c r="CA351" s="270"/>
      <c r="CB351" s="38"/>
      <c r="CC351" s="270"/>
      <c r="CD351" s="38"/>
      <c r="CE351" s="38"/>
      <c r="CF351" s="38"/>
      <c r="CG351" s="38"/>
    </row>
    <row r="352" spans="5:85">
      <c r="E352" s="38"/>
      <c r="F352" s="38"/>
      <c r="G352" s="38"/>
      <c r="H352" s="38"/>
      <c r="I352" s="38"/>
      <c r="J352" s="38"/>
      <c r="K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X352" s="38"/>
      <c r="Y352" s="38"/>
      <c r="Z352" s="38"/>
      <c r="AA352" s="38"/>
      <c r="AB352" s="38"/>
      <c r="AC352" s="38"/>
      <c r="AD352" s="38"/>
      <c r="AE352" s="38"/>
      <c r="AF352" s="38"/>
      <c r="AG352" s="38"/>
      <c r="AI352" s="38"/>
      <c r="AJ352" s="38"/>
      <c r="AK352" s="38"/>
      <c r="AL352" s="38"/>
      <c r="AM352" s="38"/>
      <c r="AN352" s="38"/>
      <c r="AO352" s="38"/>
      <c r="AP352" s="38"/>
      <c r="AQ352" s="38"/>
      <c r="AR352" s="38"/>
      <c r="AT352" s="38"/>
      <c r="AU352" s="38"/>
      <c r="AV352" s="38"/>
      <c r="AW352" s="38"/>
      <c r="AX352" s="38"/>
      <c r="AY352" s="38"/>
      <c r="AZ352" s="38"/>
      <c r="BA352" s="38"/>
      <c r="BB352" s="38"/>
      <c r="BC352" s="38"/>
      <c r="BE352" s="38"/>
      <c r="BF352" s="38"/>
      <c r="BG352" s="38"/>
      <c r="BH352" s="38"/>
      <c r="BI352" s="38"/>
      <c r="BJ352" s="38"/>
      <c r="BK352" s="38"/>
      <c r="BL352" s="38"/>
      <c r="BM352" s="38"/>
      <c r="BN352" s="38"/>
      <c r="BP352" s="38"/>
      <c r="BQ352" s="38"/>
      <c r="BR352" s="38"/>
      <c r="BS352" s="38"/>
      <c r="BT352" s="38"/>
      <c r="BU352" s="38"/>
      <c r="BV352" s="38"/>
      <c r="BW352" s="38"/>
      <c r="BX352" s="38"/>
      <c r="BY352" s="38"/>
      <c r="BZ352" s="38"/>
      <c r="CA352" s="270"/>
      <c r="CB352" s="38"/>
      <c r="CC352" s="270"/>
      <c r="CD352" s="38"/>
      <c r="CE352" s="38"/>
      <c r="CF352" s="38"/>
      <c r="CG352" s="38"/>
    </row>
    <row r="353" spans="5:85">
      <c r="E353" s="38"/>
      <c r="F353" s="38"/>
      <c r="G353" s="38"/>
      <c r="H353" s="38"/>
      <c r="I353" s="38"/>
      <c r="J353" s="38"/>
      <c r="K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X353" s="38"/>
      <c r="Y353" s="38"/>
      <c r="Z353" s="38"/>
      <c r="AA353" s="38"/>
      <c r="AB353" s="38"/>
      <c r="AC353" s="38"/>
      <c r="AD353" s="38"/>
      <c r="AE353" s="38"/>
      <c r="AF353" s="38"/>
      <c r="AG353" s="38"/>
      <c r="AI353" s="38"/>
      <c r="AJ353" s="38"/>
      <c r="AK353" s="38"/>
      <c r="AL353" s="38"/>
      <c r="AM353" s="38"/>
      <c r="AN353" s="38"/>
      <c r="AO353" s="38"/>
      <c r="AP353" s="38"/>
      <c r="AQ353" s="38"/>
      <c r="AR353" s="38"/>
      <c r="AT353" s="38"/>
      <c r="AU353" s="38"/>
      <c r="AV353" s="38"/>
      <c r="AW353" s="38"/>
      <c r="AX353" s="38"/>
      <c r="AY353" s="38"/>
      <c r="AZ353" s="38"/>
      <c r="BA353" s="38"/>
      <c r="BB353" s="38"/>
      <c r="BC353" s="38"/>
      <c r="BE353" s="38"/>
      <c r="BF353" s="38"/>
      <c r="BG353" s="38"/>
      <c r="BH353" s="38"/>
      <c r="BI353" s="38"/>
      <c r="BJ353" s="38"/>
      <c r="BK353" s="38"/>
      <c r="BL353" s="38"/>
      <c r="BM353" s="38"/>
      <c r="BN353" s="38"/>
      <c r="BP353" s="38"/>
      <c r="BQ353" s="38"/>
      <c r="BR353" s="38"/>
      <c r="BS353" s="38"/>
      <c r="BT353" s="38"/>
      <c r="BU353" s="38"/>
      <c r="BV353" s="38"/>
      <c r="BW353" s="38"/>
      <c r="BX353" s="38"/>
      <c r="BY353" s="38"/>
      <c r="BZ353" s="38"/>
      <c r="CA353" s="270"/>
      <c r="CB353" s="38"/>
      <c r="CC353" s="270"/>
      <c r="CD353" s="38"/>
      <c r="CE353" s="38"/>
      <c r="CF353" s="38"/>
      <c r="CG353" s="38"/>
    </row>
    <row r="354" spans="5:85">
      <c r="E354" s="38"/>
      <c r="F354" s="38"/>
      <c r="G354" s="38"/>
      <c r="H354" s="38"/>
      <c r="I354" s="38"/>
      <c r="J354" s="38"/>
      <c r="K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X354" s="38"/>
      <c r="Y354" s="38"/>
      <c r="Z354" s="38"/>
      <c r="AA354" s="38"/>
      <c r="AB354" s="38"/>
      <c r="AC354" s="38"/>
      <c r="AD354" s="38"/>
      <c r="AE354" s="38"/>
      <c r="AF354" s="38"/>
      <c r="AG354" s="38"/>
      <c r="AI354" s="38"/>
      <c r="AJ354" s="38"/>
      <c r="AK354" s="38"/>
      <c r="AL354" s="38"/>
      <c r="AM354" s="38"/>
      <c r="AN354" s="38"/>
      <c r="AO354" s="38"/>
      <c r="AP354" s="38"/>
      <c r="AQ354" s="38"/>
      <c r="AR354" s="38"/>
      <c r="AT354" s="38"/>
      <c r="AU354" s="38"/>
      <c r="AV354" s="38"/>
      <c r="AW354" s="38"/>
      <c r="AX354" s="38"/>
      <c r="AY354" s="38"/>
      <c r="AZ354" s="38"/>
      <c r="BA354" s="38"/>
      <c r="BB354" s="38"/>
      <c r="BC354" s="38"/>
      <c r="BE354" s="38"/>
      <c r="BF354" s="38"/>
      <c r="BG354" s="38"/>
      <c r="BH354" s="38"/>
      <c r="BI354" s="38"/>
      <c r="BJ354" s="38"/>
      <c r="BK354" s="38"/>
      <c r="BL354" s="38"/>
      <c r="BM354" s="38"/>
      <c r="BN354" s="38"/>
      <c r="BP354" s="38"/>
      <c r="BQ354" s="38"/>
      <c r="BR354" s="38"/>
      <c r="BS354" s="38"/>
      <c r="BT354" s="38"/>
      <c r="BU354" s="38"/>
      <c r="BV354" s="38"/>
      <c r="BW354" s="38"/>
      <c r="BX354" s="38"/>
      <c r="BY354" s="38"/>
      <c r="BZ354" s="38"/>
      <c r="CA354" s="270"/>
      <c r="CB354" s="38"/>
      <c r="CC354" s="270"/>
      <c r="CD354" s="38"/>
      <c r="CE354" s="38"/>
      <c r="CF354" s="38"/>
      <c r="CG354" s="38"/>
    </row>
    <row r="355" spans="5:85">
      <c r="E355" s="38"/>
      <c r="F355" s="38"/>
      <c r="G355" s="38"/>
      <c r="H355" s="38"/>
      <c r="I355" s="38"/>
      <c r="J355" s="38"/>
      <c r="K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X355" s="38"/>
      <c r="Y355" s="38"/>
      <c r="Z355" s="38"/>
      <c r="AA355" s="38"/>
      <c r="AB355" s="38"/>
      <c r="AC355" s="38"/>
      <c r="AD355" s="38"/>
      <c r="AE355" s="38"/>
      <c r="AF355" s="38"/>
      <c r="AG355" s="38"/>
      <c r="AI355" s="38"/>
      <c r="AJ355" s="38"/>
      <c r="AK355" s="38"/>
      <c r="AL355" s="38"/>
      <c r="AM355" s="38"/>
      <c r="AN355" s="38"/>
      <c r="AO355" s="38"/>
      <c r="AP355" s="38"/>
      <c r="AQ355" s="38"/>
      <c r="AR355" s="38"/>
      <c r="AT355" s="38"/>
      <c r="AU355" s="38"/>
      <c r="AV355" s="38"/>
      <c r="AW355" s="38"/>
      <c r="AX355" s="38"/>
      <c r="AY355" s="38"/>
      <c r="AZ355" s="38"/>
      <c r="BA355" s="38"/>
      <c r="BB355" s="38"/>
      <c r="BC355" s="38"/>
      <c r="BE355" s="38"/>
      <c r="BF355" s="38"/>
      <c r="BG355" s="38"/>
      <c r="BH355" s="38"/>
      <c r="BI355" s="38"/>
      <c r="BJ355" s="38"/>
      <c r="BK355" s="38"/>
      <c r="BL355" s="38"/>
      <c r="BM355" s="38"/>
      <c r="BN355" s="38"/>
      <c r="BP355" s="38"/>
      <c r="BQ355" s="38"/>
      <c r="BR355" s="38"/>
      <c r="BS355" s="38"/>
      <c r="BT355" s="38"/>
      <c r="BU355" s="38"/>
      <c r="BV355" s="38"/>
      <c r="BW355" s="38"/>
      <c r="BX355" s="38"/>
      <c r="BY355" s="38"/>
      <c r="BZ355" s="38"/>
      <c r="CA355" s="270"/>
      <c r="CB355" s="38"/>
      <c r="CC355" s="270"/>
      <c r="CD355" s="38"/>
      <c r="CE355" s="38"/>
      <c r="CF355" s="38"/>
      <c r="CG355" s="38"/>
    </row>
    <row r="356" spans="5:85">
      <c r="E356" s="38"/>
      <c r="F356" s="38"/>
      <c r="G356" s="38"/>
      <c r="H356" s="38"/>
      <c r="I356" s="38"/>
      <c r="J356" s="38"/>
      <c r="K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X356" s="38"/>
      <c r="Y356" s="38"/>
      <c r="Z356" s="38"/>
      <c r="AA356" s="38"/>
      <c r="AB356" s="38"/>
      <c r="AC356" s="38"/>
      <c r="AD356" s="38"/>
      <c r="AE356" s="38"/>
      <c r="AF356" s="38"/>
      <c r="AG356" s="38"/>
      <c r="AI356" s="38"/>
      <c r="AJ356" s="38"/>
      <c r="AK356" s="38"/>
      <c r="AL356" s="38"/>
      <c r="AM356" s="38"/>
      <c r="AN356" s="38"/>
      <c r="AO356" s="38"/>
      <c r="AP356" s="38"/>
      <c r="AQ356" s="38"/>
      <c r="AR356" s="38"/>
      <c r="AT356" s="38"/>
      <c r="AU356" s="38"/>
      <c r="AV356" s="38"/>
      <c r="AW356" s="38"/>
      <c r="AX356" s="38"/>
      <c r="AY356" s="38"/>
      <c r="AZ356" s="38"/>
      <c r="BA356" s="38"/>
      <c r="BB356" s="38"/>
      <c r="BC356" s="38"/>
      <c r="BE356" s="38"/>
      <c r="BF356" s="38"/>
      <c r="BG356" s="38"/>
      <c r="BH356" s="38"/>
      <c r="BI356" s="38"/>
      <c r="BJ356" s="38"/>
      <c r="BK356" s="38"/>
      <c r="BL356" s="38"/>
      <c r="BM356" s="38"/>
      <c r="BN356" s="38"/>
      <c r="BP356" s="38"/>
      <c r="BQ356" s="38"/>
      <c r="BR356" s="38"/>
      <c r="BS356" s="38"/>
      <c r="BT356" s="38"/>
      <c r="BU356" s="38"/>
      <c r="BV356" s="38"/>
      <c r="BW356" s="38"/>
      <c r="BX356" s="38"/>
      <c r="BY356" s="38"/>
      <c r="BZ356" s="38"/>
      <c r="CA356" s="270"/>
      <c r="CB356" s="38"/>
      <c r="CC356" s="270"/>
      <c r="CD356" s="38"/>
      <c r="CE356" s="38"/>
      <c r="CF356" s="38"/>
      <c r="CG356" s="38"/>
    </row>
    <row r="357" spans="5:85">
      <c r="E357" s="38"/>
      <c r="F357" s="38"/>
      <c r="G357" s="38"/>
      <c r="H357" s="38"/>
      <c r="I357" s="38"/>
      <c r="J357" s="38"/>
      <c r="K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X357" s="38"/>
      <c r="Y357" s="38"/>
      <c r="Z357" s="38"/>
      <c r="AA357" s="38"/>
      <c r="AB357" s="38"/>
      <c r="AC357" s="38"/>
      <c r="AD357" s="38"/>
      <c r="AE357" s="38"/>
      <c r="AF357" s="38"/>
      <c r="AG357" s="38"/>
      <c r="AI357" s="38"/>
      <c r="AJ357" s="38"/>
      <c r="AK357" s="38"/>
      <c r="AL357" s="38"/>
      <c r="AM357" s="38"/>
      <c r="AN357" s="38"/>
      <c r="AO357" s="38"/>
      <c r="AP357" s="38"/>
      <c r="AQ357" s="38"/>
      <c r="AR357" s="38"/>
      <c r="AT357" s="38"/>
      <c r="AU357" s="38"/>
      <c r="AV357" s="38"/>
      <c r="AW357" s="38"/>
      <c r="AX357" s="38"/>
      <c r="AY357" s="38"/>
      <c r="AZ357" s="38"/>
      <c r="BA357" s="38"/>
      <c r="BB357" s="38"/>
      <c r="BC357" s="38"/>
      <c r="BE357" s="38"/>
      <c r="BF357" s="38"/>
      <c r="BG357" s="38"/>
      <c r="BH357" s="38"/>
      <c r="BI357" s="38"/>
      <c r="BJ357" s="38"/>
      <c r="BK357" s="38"/>
      <c r="BL357" s="38"/>
      <c r="BM357" s="38"/>
      <c r="BN357" s="38"/>
      <c r="BP357" s="38"/>
      <c r="BQ357" s="38"/>
      <c r="BR357" s="38"/>
      <c r="BS357" s="38"/>
      <c r="BT357" s="38"/>
      <c r="BU357" s="38"/>
      <c r="BV357" s="38"/>
      <c r="BW357" s="38"/>
      <c r="BX357" s="38"/>
      <c r="BY357" s="38"/>
      <c r="BZ357" s="38"/>
      <c r="CA357" s="270"/>
      <c r="CB357" s="38"/>
      <c r="CC357" s="270"/>
      <c r="CD357" s="38"/>
      <c r="CE357" s="38"/>
      <c r="CF357" s="38"/>
      <c r="CG357" s="38"/>
    </row>
    <row r="358" spans="5:85">
      <c r="E358" s="38"/>
      <c r="F358" s="38"/>
      <c r="G358" s="38"/>
      <c r="H358" s="38"/>
      <c r="I358" s="38"/>
      <c r="J358" s="38"/>
      <c r="K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X358" s="38"/>
      <c r="Y358" s="38"/>
      <c r="Z358" s="38"/>
      <c r="AA358" s="38"/>
      <c r="AB358" s="38"/>
      <c r="AC358" s="38"/>
      <c r="AD358" s="38"/>
      <c r="AE358" s="38"/>
      <c r="AF358" s="38"/>
      <c r="AG358" s="38"/>
      <c r="AI358" s="38"/>
      <c r="AJ358" s="38"/>
      <c r="AK358" s="38"/>
      <c r="AL358" s="38"/>
      <c r="AM358" s="38"/>
      <c r="AN358" s="38"/>
      <c r="AO358" s="38"/>
      <c r="AP358" s="38"/>
      <c r="AQ358" s="38"/>
      <c r="AR358" s="38"/>
      <c r="AT358" s="38"/>
      <c r="AU358" s="38"/>
      <c r="AV358" s="38"/>
      <c r="AW358" s="38"/>
      <c r="AX358" s="38"/>
      <c r="AY358" s="38"/>
      <c r="AZ358" s="38"/>
      <c r="BA358" s="38"/>
      <c r="BB358" s="38"/>
      <c r="BC358" s="38"/>
      <c r="BE358" s="38"/>
      <c r="BF358" s="38"/>
      <c r="BG358" s="38"/>
      <c r="BH358" s="38"/>
      <c r="BI358" s="38"/>
      <c r="BJ358" s="38"/>
      <c r="BK358" s="38"/>
      <c r="BL358" s="38"/>
      <c r="BM358" s="38"/>
      <c r="BN358" s="38"/>
      <c r="BP358" s="38"/>
      <c r="BQ358" s="38"/>
      <c r="BR358" s="38"/>
      <c r="BS358" s="38"/>
      <c r="BT358" s="38"/>
      <c r="BU358" s="38"/>
      <c r="BV358" s="38"/>
      <c r="BW358" s="38"/>
      <c r="BX358" s="38"/>
      <c r="BY358" s="38"/>
      <c r="BZ358" s="38"/>
      <c r="CA358" s="270"/>
      <c r="CB358" s="38"/>
      <c r="CC358" s="270"/>
      <c r="CD358" s="38"/>
      <c r="CE358" s="38"/>
      <c r="CF358" s="38"/>
      <c r="CG358" s="38"/>
    </row>
    <row r="359" spans="5:85">
      <c r="E359" s="38"/>
      <c r="F359" s="38"/>
      <c r="G359" s="38"/>
      <c r="H359" s="38"/>
      <c r="I359" s="38"/>
      <c r="J359" s="38"/>
      <c r="K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X359" s="38"/>
      <c r="Y359" s="38"/>
      <c r="Z359" s="38"/>
      <c r="AA359" s="38"/>
      <c r="AB359" s="38"/>
      <c r="AC359" s="38"/>
      <c r="AD359" s="38"/>
      <c r="AE359" s="38"/>
      <c r="AF359" s="38"/>
      <c r="AG359" s="38"/>
      <c r="AI359" s="38"/>
      <c r="AJ359" s="38"/>
      <c r="AK359" s="38"/>
      <c r="AL359" s="38"/>
      <c r="AM359" s="38"/>
      <c r="AN359" s="38"/>
      <c r="AO359" s="38"/>
      <c r="AP359" s="38"/>
      <c r="AQ359" s="38"/>
      <c r="AR359" s="38"/>
      <c r="AT359" s="38"/>
      <c r="AU359" s="38"/>
      <c r="AV359" s="38"/>
      <c r="AW359" s="38"/>
      <c r="AX359" s="38"/>
      <c r="AY359" s="38"/>
      <c r="AZ359" s="38"/>
      <c r="BA359" s="38"/>
      <c r="BB359" s="38"/>
      <c r="BC359" s="38"/>
      <c r="BE359" s="38"/>
      <c r="BF359" s="38"/>
      <c r="BG359" s="38"/>
      <c r="BH359" s="38"/>
      <c r="BI359" s="38"/>
      <c r="BJ359" s="38"/>
      <c r="BK359" s="38"/>
      <c r="BL359" s="38"/>
      <c r="BM359" s="38"/>
      <c r="BN359" s="38"/>
      <c r="BP359" s="38"/>
      <c r="BQ359" s="38"/>
      <c r="BR359" s="38"/>
      <c r="BS359" s="38"/>
      <c r="BT359" s="38"/>
      <c r="BU359" s="38"/>
      <c r="BV359" s="38"/>
      <c r="BW359" s="38"/>
      <c r="BX359" s="38"/>
      <c r="BY359" s="38"/>
      <c r="BZ359" s="38"/>
      <c r="CA359" s="270"/>
      <c r="CB359" s="38"/>
      <c r="CC359" s="270"/>
      <c r="CD359" s="38"/>
      <c r="CE359" s="38"/>
      <c r="CF359" s="38"/>
      <c r="CG359" s="38"/>
    </row>
    <row r="360" spans="5:85">
      <c r="E360" s="38"/>
      <c r="F360" s="38"/>
      <c r="G360" s="38"/>
      <c r="H360" s="38"/>
      <c r="I360" s="38"/>
      <c r="J360" s="38"/>
      <c r="K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X360" s="38"/>
      <c r="Y360" s="38"/>
      <c r="Z360" s="38"/>
      <c r="AA360" s="38"/>
      <c r="AB360" s="38"/>
      <c r="AC360" s="38"/>
      <c r="AD360" s="38"/>
      <c r="AE360" s="38"/>
      <c r="AF360" s="38"/>
      <c r="AG360" s="38"/>
      <c r="AI360" s="38"/>
      <c r="AJ360" s="38"/>
      <c r="AK360" s="38"/>
      <c r="AL360" s="38"/>
      <c r="AM360" s="38"/>
      <c r="AN360" s="38"/>
      <c r="AO360" s="38"/>
      <c r="AP360" s="38"/>
      <c r="AQ360" s="38"/>
      <c r="AR360" s="38"/>
      <c r="AT360" s="38"/>
      <c r="AU360" s="38"/>
      <c r="AV360" s="38"/>
      <c r="AW360" s="38"/>
      <c r="AX360" s="38"/>
      <c r="AY360" s="38"/>
      <c r="AZ360" s="38"/>
      <c r="BA360" s="38"/>
      <c r="BB360" s="38"/>
      <c r="BC360" s="38"/>
      <c r="BE360" s="38"/>
      <c r="BF360" s="38"/>
      <c r="BG360" s="38"/>
      <c r="BH360" s="38"/>
      <c r="BI360" s="38"/>
      <c r="BJ360" s="38"/>
      <c r="BK360" s="38"/>
      <c r="BL360" s="38"/>
      <c r="BM360" s="38"/>
      <c r="BN360" s="38"/>
      <c r="BP360" s="38"/>
      <c r="BQ360" s="38"/>
      <c r="BR360" s="38"/>
      <c r="BS360" s="38"/>
      <c r="BT360" s="38"/>
      <c r="BU360" s="38"/>
      <c r="BV360" s="38"/>
      <c r="BW360" s="38"/>
      <c r="BX360" s="38"/>
      <c r="BY360" s="38"/>
      <c r="BZ360" s="38"/>
      <c r="CA360" s="270"/>
      <c r="CB360" s="38"/>
      <c r="CC360" s="270"/>
      <c r="CD360" s="38"/>
      <c r="CE360" s="38"/>
      <c r="CF360" s="38"/>
      <c r="CG360" s="38"/>
    </row>
    <row r="361" spans="5:85">
      <c r="E361" s="38"/>
      <c r="F361" s="38"/>
      <c r="G361" s="38"/>
      <c r="H361" s="38"/>
      <c r="I361" s="38"/>
      <c r="J361" s="38"/>
      <c r="K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X361" s="38"/>
      <c r="Y361" s="38"/>
      <c r="Z361" s="38"/>
      <c r="AA361" s="38"/>
      <c r="AB361" s="38"/>
      <c r="AC361" s="38"/>
      <c r="AD361" s="38"/>
      <c r="AE361" s="38"/>
      <c r="AF361" s="38"/>
      <c r="AG361" s="38"/>
      <c r="AI361" s="38"/>
      <c r="AJ361" s="38"/>
      <c r="AK361" s="38"/>
      <c r="AL361" s="38"/>
      <c r="AM361" s="38"/>
      <c r="AN361" s="38"/>
      <c r="AO361" s="38"/>
      <c r="AP361" s="38"/>
      <c r="AQ361" s="38"/>
      <c r="AR361" s="38"/>
      <c r="AT361" s="38"/>
      <c r="AU361" s="38"/>
      <c r="AV361" s="38"/>
      <c r="AW361" s="38"/>
      <c r="AX361" s="38"/>
      <c r="AY361" s="38"/>
      <c r="AZ361" s="38"/>
      <c r="BA361" s="38"/>
      <c r="BB361" s="38"/>
      <c r="BC361" s="38"/>
      <c r="BE361" s="38"/>
      <c r="BF361" s="38"/>
      <c r="BG361" s="38"/>
      <c r="BH361" s="38"/>
      <c r="BI361" s="38"/>
      <c r="BJ361" s="38"/>
      <c r="BK361" s="38"/>
      <c r="BL361" s="38"/>
      <c r="BM361" s="38"/>
      <c r="BN361" s="38"/>
      <c r="BP361" s="38"/>
      <c r="BQ361" s="38"/>
      <c r="BR361" s="38"/>
      <c r="BS361" s="38"/>
      <c r="BT361" s="38"/>
      <c r="BU361" s="38"/>
      <c r="BV361" s="38"/>
      <c r="BW361" s="38"/>
      <c r="BX361" s="38"/>
      <c r="BY361" s="38"/>
      <c r="BZ361" s="38"/>
      <c r="CA361" s="270"/>
      <c r="CB361" s="38"/>
      <c r="CC361" s="270"/>
      <c r="CD361" s="38"/>
      <c r="CE361" s="38"/>
      <c r="CF361" s="38"/>
      <c r="CG361" s="38"/>
    </row>
    <row r="362" spans="5:85">
      <c r="E362" s="38"/>
      <c r="F362" s="38"/>
      <c r="G362" s="38"/>
      <c r="H362" s="38"/>
      <c r="I362" s="38"/>
      <c r="J362" s="38"/>
      <c r="K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I362" s="38"/>
      <c r="AJ362" s="38"/>
      <c r="AK362" s="38"/>
      <c r="AL362" s="38"/>
      <c r="AM362" s="38"/>
      <c r="AN362" s="38"/>
      <c r="AO362" s="38"/>
      <c r="AP362" s="38"/>
      <c r="AQ362" s="38"/>
      <c r="AR362" s="38"/>
      <c r="AT362" s="38"/>
      <c r="AU362" s="38"/>
      <c r="AV362" s="38"/>
      <c r="AW362" s="38"/>
      <c r="AX362" s="38"/>
      <c r="AY362" s="38"/>
      <c r="AZ362" s="38"/>
      <c r="BA362" s="38"/>
      <c r="BB362" s="38"/>
      <c r="BC362" s="38"/>
      <c r="BE362" s="38"/>
      <c r="BF362" s="38"/>
      <c r="BG362" s="38"/>
      <c r="BH362" s="38"/>
      <c r="BI362" s="38"/>
      <c r="BJ362" s="38"/>
      <c r="BK362" s="38"/>
      <c r="BL362" s="38"/>
      <c r="BM362" s="38"/>
      <c r="BN362" s="38"/>
      <c r="BP362" s="38"/>
      <c r="BQ362" s="38"/>
      <c r="BR362" s="38"/>
      <c r="BS362" s="38"/>
      <c r="BT362" s="38"/>
      <c r="BU362" s="38"/>
      <c r="BV362" s="38"/>
      <c r="BW362" s="38"/>
      <c r="BX362" s="38"/>
      <c r="BY362" s="38"/>
      <c r="BZ362" s="38"/>
      <c r="CA362" s="270"/>
      <c r="CB362" s="38"/>
      <c r="CC362" s="270"/>
      <c r="CD362" s="38"/>
      <c r="CE362" s="38"/>
      <c r="CF362" s="38"/>
      <c r="CG362" s="38"/>
    </row>
    <row r="363" spans="5:85">
      <c r="E363" s="38"/>
      <c r="F363" s="38"/>
      <c r="G363" s="38"/>
      <c r="H363" s="38"/>
      <c r="I363" s="38"/>
      <c r="J363" s="38"/>
      <c r="K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X363" s="38"/>
      <c r="Y363" s="38"/>
      <c r="Z363" s="38"/>
      <c r="AA363" s="38"/>
      <c r="AB363" s="38"/>
      <c r="AC363" s="38"/>
      <c r="AD363" s="38"/>
      <c r="AE363" s="38"/>
      <c r="AF363" s="38"/>
      <c r="AG363" s="38"/>
      <c r="AI363" s="38"/>
      <c r="AJ363" s="38"/>
      <c r="AK363" s="38"/>
      <c r="AL363" s="38"/>
      <c r="AM363" s="38"/>
      <c r="AN363" s="38"/>
      <c r="AO363" s="38"/>
      <c r="AP363" s="38"/>
      <c r="AQ363" s="38"/>
      <c r="AR363" s="38"/>
      <c r="AT363" s="38"/>
      <c r="AU363" s="38"/>
      <c r="AV363" s="38"/>
      <c r="AW363" s="38"/>
      <c r="AX363" s="38"/>
      <c r="AY363" s="38"/>
      <c r="AZ363" s="38"/>
      <c r="BA363" s="38"/>
      <c r="BB363" s="38"/>
      <c r="BC363" s="38"/>
      <c r="BE363" s="38"/>
      <c r="BF363" s="38"/>
      <c r="BG363" s="38"/>
      <c r="BH363" s="38"/>
      <c r="BI363" s="38"/>
      <c r="BJ363" s="38"/>
      <c r="BK363" s="38"/>
      <c r="BL363" s="38"/>
      <c r="BM363" s="38"/>
      <c r="BN363" s="38"/>
      <c r="BP363" s="38"/>
      <c r="BQ363" s="38"/>
      <c r="BR363" s="38"/>
      <c r="BS363" s="38"/>
      <c r="BT363" s="38"/>
      <c r="BU363" s="38"/>
      <c r="BV363" s="38"/>
      <c r="BW363" s="38"/>
      <c r="BX363" s="38"/>
      <c r="BY363" s="38"/>
      <c r="BZ363" s="38"/>
      <c r="CA363" s="270"/>
      <c r="CB363" s="38"/>
      <c r="CC363" s="270"/>
      <c r="CD363" s="38"/>
      <c r="CE363" s="38"/>
      <c r="CF363" s="38"/>
      <c r="CG363" s="38"/>
    </row>
    <row r="364" spans="5:85">
      <c r="E364" s="38"/>
      <c r="F364" s="38"/>
      <c r="G364" s="38"/>
      <c r="H364" s="38"/>
      <c r="I364" s="38"/>
      <c r="J364" s="38"/>
      <c r="K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X364" s="38"/>
      <c r="Y364" s="38"/>
      <c r="Z364" s="38"/>
      <c r="AA364" s="38"/>
      <c r="AB364" s="38"/>
      <c r="AC364" s="38"/>
      <c r="AD364" s="38"/>
      <c r="AE364" s="38"/>
      <c r="AF364" s="38"/>
      <c r="AG364" s="38"/>
      <c r="AI364" s="38"/>
      <c r="AJ364" s="38"/>
      <c r="AK364" s="38"/>
      <c r="AL364" s="38"/>
      <c r="AM364" s="38"/>
      <c r="AN364" s="38"/>
      <c r="AO364" s="38"/>
      <c r="AP364" s="38"/>
      <c r="AQ364" s="38"/>
      <c r="AR364" s="38"/>
      <c r="AT364" s="38"/>
      <c r="AU364" s="38"/>
      <c r="AV364" s="38"/>
      <c r="AW364" s="38"/>
      <c r="AX364" s="38"/>
      <c r="AY364" s="38"/>
      <c r="AZ364" s="38"/>
      <c r="BA364" s="38"/>
      <c r="BB364" s="38"/>
      <c r="BC364" s="38"/>
      <c r="BE364" s="38"/>
      <c r="BF364" s="38"/>
      <c r="BG364" s="38"/>
      <c r="BH364" s="38"/>
      <c r="BI364" s="38"/>
      <c r="BJ364" s="38"/>
      <c r="BK364" s="38"/>
      <c r="BL364" s="38"/>
      <c r="BM364" s="38"/>
      <c r="BN364" s="38"/>
      <c r="BP364" s="38"/>
      <c r="BQ364" s="38"/>
      <c r="BR364" s="38"/>
      <c r="BS364" s="38"/>
      <c r="BT364" s="38"/>
      <c r="BU364" s="38"/>
      <c r="BV364" s="38"/>
      <c r="BW364" s="38"/>
      <c r="BX364" s="38"/>
      <c r="BY364" s="38"/>
      <c r="BZ364" s="38"/>
      <c r="CA364" s="270"/>
      <c r="CB364" s="38"/>
      <c r="CC364" s="270"/>
      <c r="CD364" s="38"/>
      <c r="CE364" s="38"/>
      <c r="CF364" s="38"/>
      <c r="CG364" s="38"/>
    </row>
    <row r="365" spans="5:85">
      <c r="E365" s="38"/>
      <c r="F365" s="38"/>
      <c r="G365" s="38"/>
      <c r="H365" s="38"/>
      <c r="I365" s="38"/>
      <c r="J365" s="38"/>
      <c r="K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X365" s="38"/>
      <c r="Y365" s="38"/>
      <c r="Z365" s="38"/>
      <c r="AA365" s="38"/>
      <c r="AB365" s="38"/>
      <c r="AC365" s="38"/>
      <c r="AD365" s="38"/>
      <c r="AE365" s="38"/>
      <c r="AF365" s="38"/>
      <c r="AG365" s="38"/>
      <c r="AI365" s="38"/>
      <c r="AJ365" s="38"/>
      <c r="AK365" s="38"/>
      <c r="AL365" s="38"/>
      <c r="AM365" s="38"/>
      <c r="AN365" s="38"/>
      <c r="AO365" s="38"/>
      <c r="AP365" s="38"/>
      <c r="AQ365" s="38"/>
      <c r="AR365" s="38"/>
      <c r="AT365" s="38"/>
      <c r="AU365" s="38"/>
      <c r="AV365" s="38"/>
      <c r="AW365" s="38"/>
      <c r="AX365" s="38"/>
      <c r="AY365" s="38"/>
      <c r="AZ365" s="38"/>
      <c r="BA365" s="38"/>
      <c r="BB365" s="38"/>
      <c r="BC365" s="38"/>
      <c r="BE365" s="38"/>
      <c r="BF365" s="38"/>
      <c r="BG365" s="38"/>
      <c r="BH365" s="38"/>
      <c r="BI365" s="38"/>
      <c r="BJ365" s="38"/>
      <c r="BK365" s="38"/>
      <c r="BL365" s="38"/>
      <c r="BM365" s="38"/>
      <c r="BN365" s="38"/>
      <c r="BP365" s="38"/>
      <c r="BQ365" s="38"/>
      <c r="BR365" s="38"/>
      <c r="BS365" s="38"/>
      <c r="BT365" s="38"/>
      <c r="BU365" s="38"/>
      <c r="BV365" s="38"/>
      <c r="BW365" s="38"/>
      <c r="BX365" s="38"/>
      <c r="BY365" s="38"/>
      <c r="BZ365" s="38"/>
      <c r="CA365" s="270"/>
      <c r="CB365" s="38"/>
      <c r="CC365" s="270"/>
      <c r="CD365" s="38"/>
      <c r="CE365" s="38"/>
      <c r="CF365" s="38"/>
      <c r="CG365" s="38"/>
    </row>
    <row r="366" spans="5:85">
      <c r="E366" s="38"/>
      <c r="F366" s="38"/>
      <c r="G366" s="38"/>
      <c r="H366" s="38"/>
      <c r="I366" s="38"/>
      <c r="J366" s="38"/>
      <c r="K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X366" s="38"/>
      <c r="Y366" s="38"/>
      <c r="Z366" s="38"/>
      <c r="AA366" s="38"/>
      <c r="AB366" s="38"/>
      <c r="AC366" s="38"/>
      <c r="AD366" s="38"/>
      <c r="AE366" s="38"/>
      <c r="AF366" s="38"/>
      <c r="AG366" s="38"/>
      <c r="AI366" s="38"/>
      <c r="AJ366" s="38"/>
      <c r="AK366" s="38"/>
      <c r="AL366" s="38"/>
      <c r="AM366" s="38"/>
      <c r="AN366" s="38"/>
      <c r="AO366" s="38"/>
      <c r="AP366" s="38"/>
      <c r="AQ366" s="38"/>
      <c r="AR366" s="38"/>
      <c r="AT366" s="38"/>
      <c r="AU366" s="38"/>
      <c r="AV366" s="38"/>
      <c r="AW366" s="38"/>
      <c r="AX366" s="38"/>
      <c r="AY366" s="38"/>
      <c r="AZ366" s="38"/>
      <c r="BA366" s="38"/>
      <c r="BB366" s="38"/>
      <c r="BC366" s="38"/>
      <c r="BE366" s="38"/>
      <c r="BF366" s="38"/>
      <c r="BG366" s="38"/>
      <c r="BH366" s="38"/>
      <c r="BI366" s="38"/>
      <c r="BJ366" s="38"/>
      <c r="BK366" s="38"/>
      <c r="BL366" s="38"/>
      <c r="BM366" s="38"/>
      <c r="BN366" s="38"/>
      <c r="BP366" s="38"/>
      <c r="BQ366" s="38"/>
      <c r="BR366" s="38"/>
      <c r="BS366" s="38"/>
      <c r="BT366" s="38"/>
      <c r="BU366" s="38"/>
      <c r="BV366" s="38"/>
      <c r="BW366" s="38"/>
      <c r="BX366" s="38"/>
      <c r="BY366" s="38"/>
      <c r="BZ366" s="38"/>
      <c r="CA366" s="270"/>
      <c r="CB366" s="38"/>
      <c r="CC366" s="270"/>
      <c r="CD366" s="38"/>
      <c r="CE366" s="38"/>
      <c r="CF366" s="38"/>
      <c r="CG366" s="38"/>
    </row>
    <row r="367" spans="5:85">
      <c r="E367" s="38"/>
      <c r="F367" s="38"/>
      <c r="G367" s="38"/>
      <c r="H367" s="38"/>
      <c r="I367" s="38"/>
      <c r="J367" s="38"/>
      <c r="K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X367" s="38"/>
      <c r="Y367" s="38"/>
      <c r="Z367" s="38"/>
      <c r="AA367" s="38"/>
      <c r="AB367" s="38"/>
      <c r="AC367" s="38"/>
      <c r="AD367" s="38"/>
      <c r="AE367" s="38"/>
      <c r="AF367" s="38"/>
      <c r="AG367" s="38"/>
      <c r="AI367" s="38"/>
      <c r="AJ367" s="38"/>
      <c r="AK367" s="38"/>
      <c r="AL367" s="38"/>
      <c r="AM367" s="38"/>
      <c r="AN367" s="38"/>
      <c r="AO367" s="38"/>
      <c r="AP367" s="38"/>
      <c r="AQ367" s="38"/>
      <c r="AR367" s="38"/>
      <c r="AT367" s="38"/>
      <c r="AU367" s="38"/>
      <c r="AV367" s="38"/>
      <c r="AW367" s="38"/>
      <c r="AX367" s="38"/>
      <c r="AY367" s="38"/>
      <c r="AZ367" s="38"/>
      <c r="BA367" s="38"/>
      <c r="BB367" s="38"/>
      <c r="BC367" s="38"/>
      <c r="BE367" s="38"/>
      <c r="BF367" s="38"/>
      <c r="BG367" s="38"/>
      <c r="BH367" s="38"/>
      <c r="BI367" s="38"/>
      <c r="BJ367" s="38"/>
      <c r="BK367" s="38"/>
      <c r="BL367" s="38"/>
      <c r="BM367" s="38"/>
      <c r="BN367" s="38"/>
      <c r="BP367" s="38"/>
      <c r="BQ367" s="38"/>
      <c r="BR367" s="38"/>
      <c r="BS367" s="38"/>
      <c r="BT367" s="38"/>
      <c r="BU367" s="38"/>
      <c r="BV367" s="38"/>
      <c r="BW367" s="38"/>
      <c r="BX367" s="38"/>
      <c r="BY367" s="38"/>
      <c r="BZ367" s="38"/>
      <c r="CA367" s="270"/>
      <c r="CB367" s="38"/>
      <c r="CC367" s="270"/>
      <c r="CD367" s="38"/>
      <c r="CE367" s="38"/>
      <c r="CF367" s="38"/>
      <c r="CG367" s="38"/>
    </row>
    <row r="368" spans="5:85">
      <c r="E368" s="38"/>
      <c r="F368" s="38"/>
      <c r="G368" s="38"/>
      <c r="H368" s="38"/>
      <c r="I368" s="38"/>
      <c r="J368" s="38"/>
      <c r="K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I368" s="38"/>
      <c r="AJ368" s="38"/>
      <c r="AK368" s="38"/>
      <c r="AL368" s="38"/>
      <c r="AM368" s="38"/>
      <c r="AN368" s="38"/>
      <c r="AO368" s="38"/>
      <c r="AP368" s="38"/>
      <c r="AQ368" s="38"/>
      <c r="AR368" s="38"/>
      <c r="AT368" s="38"/>
      <c r="AU368" s="38"/>
      <c r="AV368" s="38"/>
      <c r="AW368" s="38"/>
      <c r="AX368" s="38"/>
      <c r="AY368" s="38"/>
      <c r="AZ368" s="38"/>
      <c r="BA368" s="38"/>
      <c r="BB368" s="38"/>
      <c r="BC368" s="38"/>
      <c r="BE368" s="38"/>
      <c r="BF368" s="38"/>
      <c r="BG368" s="38"/>
      <c r="BH368" s="38"/>
      <c r="BI368" s="38"/>
      <c r="BJ368" s="38"/>
      <c r="BK368" s="38"/>
      <c r="BL368" s="38"/>
      <c r="BM368" s="38"/>
      <c r="BN368" s="38"/>
      <c r="BP368" s="38"/>
      <c r="BQ368" s="38"/>
      <c r="BR368" s="38"/>
      <c r="BS368" s="38"/>
      <c r="BT368" s="38"/>
      <c r="BU368" s="38"/>
      <c r="BV368" s="38"/>
      <c r="BW368" s="38"/>
      <c r="BX368" s="38"/>
      <c r="BY368" s="38"/>
      <c r="BZ368" s="38"/>
      <c r="CA368" s="270"/>
      <c r="CB368" s="38"/>
      <c r="CC368" s="270"/>
      <c r="CD368" s="38"/>
      <c r="CE368" s="38"/>
      <c r="CF368" s="38"/>
      <c r="CG368" s="38"/>
    </row>
    <row r="369" spans="5:85">
      <c r="E369" s="38"/>
      <c r="F369" s="38"/>
      <c r="G369" s="38"/>
      <c r="H369" s="38"/>
      <c r="I369" s="38"/>
      <c r="J369" s="38"/>
      <c r="K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X369" s="38"/>
      <c r="Y369" s="38"/>
      <c r="Z369" s="38"/>
      <c r="AA369" s="38"/>
      <c r="AB369" s="38"/>
      <c r="AC369" s="38"/>
      <c r="AD369" s="38"/>
      <c r="AE369" s="38"/>
      <c r="AF369" s="38"/>
      <c r="AG369" s="38"/>
      <c r="AI369" s="38"/>
      <c r="AJ369" s="38"/>
      <c r="AK369" s="38"/>
      <c r="AL369" s="38"/>
      <c r="AM369" s="38"/>
      <c r="AN369" s="38"/>
      <c r="AO369" s="38"/>
      <c r="AP369" s="38"/>
      <c r="AQ369" s="38"/>
      <c r="AR369" s="38"/>
      <c r="AT369" s="38"/>
      <c r="AU369" s="38"/>
      <c r="AV369" s="38"/>
      <c r="AW369" s="38"/>
      <c r="AX369" s="38"/>
      <c r="AY369" s="38"/>
      <c r="AZ369" s="38"/>
      <c r="BA369" s="38"/>
      <c r="BB369" s="38"/>
      <c r="BC369" s="38"/>
      <c r="BE369" s="38"/>
      <c r="BF369" s="38"/>
      <c r="BG369" s="38"/>
      <c r="BH369" s="38"/>
      <c r="BI369" s="38"/>
      <c r="BJ369" s="38"/>
      <c r="BK369" s="38"/>
      <c r="BL369" s="38"/>
      <c r="BM369" s="38"/>
      <c r="BN369" s="38"/>
      <c r="BP369" s="38"/>
      <c r="BQ369" s="38"/>
      <c r="BR369" s="38"/>
      <c r="BS369" s="38"/>
      <c r="BT369" s="38"/>
      <c r="BU369" s="38"/>
      <c r="BV369" s="38"/>
      <c r="BW369" s="38"/>
      <c r="BX369" s="38"/>
      <c r="BY369" s="38"/>
      <c r="BZ369" s="38"/>
      <c r="CA369" s="270"/>
      <c r="CB369" s="38"/>
      <c r="CC369" s="270"/>
      <c r="CD369" s="38"/>
      <c r="CE369" s="38"/>
      <c r="CF369" s="38"/>
      <c r="CG369" s="38"/>
    </row>
    <row r="370" spans="5:85">
      <c r="E370" s="38"/>
      <c r="F370" s="38"/>
      <c r="G370" s="38"/>
      <c r="H370" s="38"/>
      <c r="I370" s="38"/>
      <c r="J370" s="38"/>
      <c r="K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X370" s="38"/>
      <c r="Y370" s="38"/>
      <c r="Z370" s="38"/>
      <c r="AA370" s="38"/>
      <c r="AB370" s="38"/>
      <c r="AC370" s="38"/>
      <c r="AD370" s="38"/>
      <c r="AE370" s="38"/>
      <c r="AF370" s="38"/>
      <c r="AG370" s="38"/>
      <c r="AI370" s="38"/>
      <c r="AJ370" s="38"/>
      <c r="AK370" s="38"/>
      <c r="AL370" s="38"/>
      <c r="AM370" s="38"/>
      <c r="AN370" s="38"/>
      <c r="AO370" s="38"/>
      <c r="AP370" s="38"/>
      <c r="AQ370" s="38"/>
      <c r="AR370" s="38"/>
      <c r="AT370" s="38"/>
      <c r="AU370" s="38"/>
      <c r="AV370" s="38"/>
      <c r="AW370" s="38"/>
      <c r="AX370" s="38"/>
      <c r="AY370" s="38"/>
      <c r="AZ370" s="38"/>
      <c r="BA370" s="38"/>
      <c r="BB370" s="38"/>
      <c r="BC370" s="38"/>
      <c r="BE370" s="38"/>
      <c r="BF370" s="38"/>
      <c r="BG370" s="38"/>
      <c r="BH370" s="38"/>
      <c r="BI370" s="38"/>
      <c r="BJ370" s="38"/>
      <c r="BK370" s="38"/>
      <c r="BL370" s="38"/>
      <c r="BM370" s="38"/>
      <c r="BN370" s="38"/>
      <c r="BP370" s="38"/>
      <c r="BQ370" s="38"/>
      <c r="BR370" s="38"/>
      <c r="BS370" s="38"/>
      <c r="BT370" s="38"/>
      <c r="BU370" s="38"/>
      <c r="BV370" s="38"/>
      <c r="BW370" s="38"/>
      <c r="BX370" s="38"/>
      <c r="BY370" s="38"/>
      <c r="BZ370" s="38"/>
      <c r="CA370" s="270"/>
      <c r="CB370" s="38"/>
      <c r="CC370" s="270"/>
      <c r="CD370" s="38"/>
      <c r="CE370" s="38"/>
      <c r="CF370" s="38"/>
      <c r="CG370" s="38"/>
    </row>
    <row r="371" spans="5:85">
      <c r="E371" s="38"/>
      <c r="F371" s="38"/>
      <c r="G371" s="38"/>
      <c r="H371" s="38"/>
      <c r="I371" s="38"/>
      <c r="J371" s="38"/>
      <c r="K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X371" s="38"/>
      <c r="Y371" s="38"/>
      <c r="Z371" s="38"/>
      <c r="AA371" s="38"/>
      <c r="AB371" s="38"/>
      <c r="AC371" s="38"/>
      <c r="AD371" s="38"/>
      <c r="AE371" s="38"/>
      <c r="AF371" s="38"/>
      <c r="AG371" s="38"/>
      <c r="AI371" s="38"/>
      <c r="AJ371" s="38"/>
      <c r="AK371" s="38"/>
      <c r="AL371" s="38"/>
      <c r="AM371" s="38"/>
      <c r="AN371" s="38"/>
      <c r="AO371" s="38"/>
      <c r="AP371" s="38"/>
      <c r="AQ371" s="38"/>
      <c r="AR371" s="38"/>
      <c r="AT371" s="38"/>
      <c r="AU371" s="38"/>
      <c r="AV371" s="38"/>
      <c r="AW371" s="38"/>
      <c r="AX371" s="38"/>
      <c r="AY371" s="38"/>
      <c r="AZ371" s="38"/>
      <c r="BA371" s="38"/>
      <c r="BB371" s="38"/>
      <c r="BC371" s="38"/>
      <c r="BE371" s="38"/>
      <c r="BF371" s="38"/>
      <c r="BG371" s="38"/>
      <c r="BH371" s="38"/>
      <c r="BI371" s="38"/>
      <c r="BJ371" s="38"/>
      <c r="BK371" s="38"/>
      <c r="BL371" s="38"/>
      <c r="BM371" s="38"/>
      <c r="BN371" s="38"/>
      <c r="BP371" s="38"/>
      <c r="BQ371" s="38"/>
      <c r="BR371" s="38"/>
      <c r="BS371" s="38"/>
      <c r="BT371" s="38"/>
      <c r="BU371" s="38"/>
      <c r="BV371" s="38"/>
      <c r="BW371" s="38"/>
      <c r="BX371" s="38"/>
      <c r="BY371" s="38"/>
      <c r="BZ371" s="38"/>
      <c r="CA371" s="270"/>
      <c r="CB371" s="38"/>
      <c r="CC371" s="270"/>
      <c r="CD371" s="38"/>
      <c r="CE371" s="38"/>
      <c r="CF371" s="38"/>
      <c r="CG371" s="38"/>
    </row>
    <row r="372" spans="5:85">
      <c r="E372" s="38"/>
      <c r="F372" s="38"/>
      <c r="G372" s="38"/>
      <c r="H372" s="38"/>
      <c r="I372" s="38"/>
      <c r="J372" s="38"/>
      <c r="K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X372" s="38"/>
      <c r="Y372" s="38"/>
      <c r="Z372" s="38"/>
      <c r="AA372" s="38"/>
      <c r="AB372" s="38"/>
      <c r="AC372" s="38"/>
      <c r="AD372" s="38"/>
      <c r="AE372" s="38"/>
      <c r="AF372" s="38"/>
      <c r="AG372" s="38"/>
      <c r="AI372" s="38"/>
      <c r="AJ372" s="38"/>
      <c r="AK372" s="38"/>
      <c r="AL372" s="38"/>
      <c r="AM372" s="38"/>
      <c r="AN372" s="38"/>
      <c r="AO372" s="38"/>
      <c r="AP372" s="38"/>
      <c r="AQ372" s="38"/>
      <c r="AR372" s="38"/>
      <c r="AT372" s="38"/>
      <c r="AU372" s="38"/>
      <c r="AV372" s="38"/>
      <c r="AW372" s="38"/>
      <c r="AX372" s="38"/>
      <c r="AY372" s="38"/>
      <c r="AZ372" s="38"/>
      <c r="BA372" s="38"/>
      <c r="BB372" s="38"/>
      <c r="BC372" s="38"/>
      <c r="BE372" s="38"/>
      <c r="BF372" s="38"/>
      <c r="BG372" s="38"/>
      <c r="BH372" s="38"/>
      <c r="BI372" s="38"/>
      <c r="BJ372" s="38"/>
      <c r="BK372" s="38"/>
      <c r="BL372" s="38"/>
      <c r="BM372" s="38"/>
      <c r="BN372" s="38"/>
      <c r="BP372" s="38"/>
      <c r="BQ372" s="38"/>
      <c r="BR372" s="38"/>
      <c r="BS372" s="38"/>
      <c r="BT372" s="38"/>
      <c r="BU372" s="38"/>
      <c r="BV372" s="38"/>
      <c r="BW372" s="38"/>
      <c r="BX372" s="38"/>
      <c r="BY372" s="38"/>
      <c r="BZ372" s="38"/>
      <c r="CA372" s="270"/>
      <c r="CB372" s="38"/>
      <c r="CC372" s="270"/>
      <c r="CD372" s="38"/>
      <c r="CE372" s="38"/>
      <c r="CF372" s="38"/>
      <c r="CG372" s="38"/>
    </row>
    <row r="373" spans="5:85">
      <c r="E373" s="38"/>
      <c r="F373" s="38"/>
      <c r="G373" s="38"/>
      <c r="H373" s="38"/>
      <c r="I373" s="38"/>
      <c r="J373" s="38"/>
      <c r="K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X373" s="38"/>
      <c r="Y373" s="38"/>
      <c r="Z373" s="38"/>
      <c r="AA373" s="38"/>
      <c r="AB373" s="38"/>
      <c r="AC373" s="38"/>
      <c r="AD373" s="38"/>
      <c r="AE373" s="38"/>
      <c r="AF373" s="38"/>
      <c r="AG373" s="38"/>
      <c r="AI373" s="38"/>
      <c r="AJ373" s="38"/>
      <c r="AK373" s="38"/>
      <c r="AL373" s="38"/>
      <c r="AM373" s="38"/>
      <c r="AN373" s="38"/>
      <c r="AO373" s="38"/>
      <c r="AP373" s="38"/>
      <c r="AQ373" s="38"/>
      <c r="AR373" s="38"/>
      <c r="AT373" s="38"/>
      <c r="AU373" s="38"/>
      <c r="AV373" s="38"/>
      <c r="AW373" s="38"/>
      <c r="AX373" s="38"/>
      <c r="AY373" s="38"/>
      <c r="AZ373" s="38"/>
      <c r="BA373" s="38"/>
      <c r="BB373" s="38"/>
      <c r="BC373" s="38"/>
      <c r="BE373" s="38"/>
      <c r="BF373" s="38"/>
      <c r="BG373" s="38"/>
      <c r="BH373" s="38"/>
      <c r="BI373" s="38"/>
      <c r="BJ373" s="38"/>
      <c r="BK373" s="38"/>
      <c r="BL373" s="38"/>
      <c r="BM373" s="38"/>
      <c r="BN373" s="38"/>
      <c r="BP373" s="38"/>
      <c r="BQ373" s="38"/>
      <c r="BR373" s="38"/>
      <c r="BS373" s="38"/>
      <c r="BT373" s="38"/>
      <c r="BU373" s="38"/>
      <c r="BV373" s="38"/>
      <c r="BW373" s="38"/>
      <c r="BX373" s="38"/>
      <c r="BY373" s="38"/>
      <c r="BZ373" s="38"/>
      <c r="CA373" s="270"/>
      <c r="CB373" s="38"/>
      <c r="CC373" s="270"/>
      <c r="CD373" s="38"/>
      <c r="CE373" s="38"/>
      <c r="CF373" s="38"/>
      <c r="CG373" s="38"/>
    </row>
    <row r="374" spans="5:85">
      <c r="E374" s="38"/>
      <c r="F374" s="38"/>
      <c r="G374" s="38"/>
      <c r="H374" s="38"/>
      <c r="I374" s="38"/>
      <c r="J374" s="38"/>
      <c r="K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X374" s="38"/>
      <c r="Y374" s="38"/>
      <c r="Z374" s="38"/>
      <c r="AA374" s="38"/>
      <c r="AB374" s="38"/>
      <c r="AC374" s="38"/>
      <c r="AD374" s="38"/>
      <c r="AE374" s="38"/>
      <c r="AF374" s="38"/>
      <c r="AG374" s="38"/>
      <c r="AI374" s="38"/>
      <c r="AJ374" s="38"/>
      <c r="AK374" s="38"/>
      <c r="AL374" s="38"/>
      <c r="AM374" s="38"/>
      <c r="AN374" s="38"/>
      <c r="AO374" s="38"/>
      <c r="AP374" s="38"/>
      <c r="AQ374" s="38"/>
      <c r="AR374" s="38"/>
      <c r="AT374" s="38"/>
      <c r="AU374" s="38"/>
      <c r="AV374" s="38"/>
      <c r="AW374" s="38"/>
      <c r="AX374" s="38"/>
      <c r="AY374" s="38"/>
      <c r="AZ374" s="38"/>
      <c r="BA374" s="38"/>
      <c r="BB374" s="38"/>
      <c r="BC374" s="38"/>
      <c r="BE374" s="38"/>
      <c r="BF374" s="38"/>
      <c r="BG374" s="38"/>
      <c r="BH374" s="38"/>
      <c r="BI374" s="38"/>
      <c r="BJ374" s="38"/>
      <c r="BK374" s="38"/>
      <c r="BL374" s="38"/>
      <c r="BM374" s="38"/>
      <c r="BN374" s="38"/>
      <c r="BP374" s="38"/>
      <c r="BQ374" s="38"/>
      <c r="BR374" s="38"/>
      <c r="BS374" s="38"/>
      <c r="BT374" s="38"/>
      <c r="BU374" s="38"/>
      <c r="BV374" s="38"/>
      <c r="BW374" s="38"/>
      <c r="BX374" s="38"/>
      <c r="BY374" s="38"/>
      <c r="BZ374" s="38"/>
      <c r="CA374" s="270"/>
      <c r="CB374" s="38"/>
      <c r="CC374" s="270"/>
      <c r="CD374" s="38"/>
      <c r="CE374" s="38"/>
      <c r="CF374" s="38"/>
      <c r="CG374" s="38"/>
    </row>
    <row r="375" spans="5:85">
      <c r="E375" s="38"/>
      <c r="F375" s="38"/>
      <c r="G375" s="38"/>
      <c r="H375" s="38"/>
      <c r="I375" s="38"/>
      <c r="J375" s="38"/>
      <c r="K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X375" s="38"/>
      <c r="Y375" s="38"/>
      <c r="Z375" s="38"/>
      <c r="AA375" s="38"/>
      <c r="AB375" s="38"/>
      <c r="AC375" s="38"/>
      <c r="AD375" s="38"/>
      <c r="AE375" s="38"/>
      <c r="AF375" s="38"/>
      <c r="AG375" s="38"/>
      <c r="AI375" s="38"/>
      <c r="AJ375" s="38"/>
      <c r="AK375" s="38"/>
      <c r="AL375" s="38"/>
      <c r="AM375" s="38"/>
      <c r="AN375" s="38"/>
      <c r="AO375" s="38"/>
      <c r="AP375" s="38"/>
      <c r="AQ375" s="38"/>
      <c r="AR375" s="38"/>
      <c r="AT375" s="38"/>
      <c r="AU375" s="38"/>
      <c r="AV375" s="38"/>
      <c r="AW375" s="38"/>
      <c r="AX375" s="38"/>
      <c r="AY375" s="38"/>
      <c r="AZ375" s="38"/>
      <c r="BA375" s="38"/>
      <c r="BB375" s="38"/>
      <c r="BC375" s="38"/>
      <c r="BE375" s="38"/>
      <c r="BF375" s="38"/>
      <c r="BG375" s="38"/>
      <c r="BH375" s="38"/>
      <c r="BI375" s="38"/>
      <c r="BJ375" s="38"/>
      <c r="BK375" s="38"/>
      <c r="BL375" s="38"/>
      <c r="BM375" s="38"/>
      <c r="BN375" s="38"/>
      <c r="BP375" s="38"/>
      <c r="BQ375" s="38"/>
      <c r="BR375" s="38"/>
      <c r="BS375" s="38"/>
      <c r="BT375" s="38"/>
      <c r="BU375" s="38"/>
      <c r="BV375" s="38"/>
      <c r="BW375" s="38"/>
      <c r="BX375" s="38"/>
      <c r="BY375" s="38"/>
      <c r="BZ375" s="38"/>
      <c r="CA375" s="270"/>
      <c r="CB375" s="38"/>
      <c r="CC375" s="270"/>
      <c r="CD375" s="38"/>
      <c r="CE375" s="38"/>
      <c r="CF375" s="38"/>
      <c r="CG375" s="38"/>
    </row>
    <row r="376" spans="5:85">
      <c r="E376" s="38"/>
      <c r="F376" s="38"/>
      <c r="G376" s="38"/>
      <c r="H376" s="38"/>
      <c r="I376" s="38"/>
      <c r="J376" s="38"/>
      <c r="K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X376" s="38"/>
      <c r="Y376" s="38"/>
      <c r="Z376" s="38"/>
      <c r="AA376" s="38"/>
      <c r="AB376" s="38"/>
      <c r="AC376" s="38"/>
      <c r="AD376" s="38"/>
      <c r="AE376" s="38"/>
      <c r="AF376" s="38"/>
      <c r="AG376" s="38"/>
      <c r="AI376" s="38"/>
      <c r="AJ376" s="38"/>
      <c r="AK376" s="38"/>
      <c r="AL376" s="38"/>
      <c r="AM376" s="38"/>
      <c r="AN376" s="38"/>
      <c r="AO376" s="38"/>
      <c r="AP376" s="38"/>
      <c r="AQ376" s="38"/>
      <c r="AR376" s="38"/>
      <c r="AT376" s="38"/>
      <c r="AU376" s="38"/>
      <c r="AV376" s="38"/>
      <c r="AW376" s="38"/>
      <c r="AX376" s="38"/>
      <c r="AY376" s="38"/>
      <c r="AZ376" s="38"/>
      <c r="BA376" s="38"/>
      <c r="BB376" s="38"/>
      <c r="BC376" s="38"/>
      <c r="BE376" s="38"/>
      <c r="BF376" s="38"/>
      <c r="BG376" s="38"/>
      <c r="BH376" s="38"/>
      <c r="BI376" s="38"/>
      <c r="BJ376" s="38"/>
      <c r="BK376" s="38"/>
      <c r="BL376" s="38"/>
      <c r="BM376" s="38"/>
      <c r="BN376" s="38"/>
      <c r="BP376" s="38"/>
      <c r="BQ376" s="38"/>
      <c r="BR376" s="38"/>
      <c r="BS376" s="38"/>
      <c r="BT376" s="38"/>
      <c r="BU376" s="38"/>
      <c r="BV376" s="38"/>
      <c r="BW376" s="38"/>
      <c r="BX376" s="38"/>
      <c r="BY376" s="38"/>
      <c r="BZ376" s="38"/>
      <c r="CA376" s="270"/>
      <c r="CB376" s="38"/>
      <c r="CC376" s="270"/>
      <c r="CD376" s="38"/>
      <c r="CE376" s="38"/>
      <c r="CF376" s="38"/>
      <c r="CG376" s="38"/>
    </row>
    <row r="377" spans="5:85">
      <c r="E377" s="38"/>
      <c r="F377" s="38"/>
      <c r="G377" s="38"/>
      <c r="H377" s="38"/>
      <c r="I377" s="38"/>
      <c r="J377" s="38"/>
      <c r="K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X377" s="38"/>
      <c r="Y377" s="38"/>
      <c r="Z377" s="38"/>
      <c r="AA377" s="38"/>
      <c r="AB377" s="38"/>
      <c r="AC377" s="38"/>
      <c r="AD377" s="38"/>
      <c r="AE377" s="38"/>
      <c r="AF377" s="38"/>
      <c r="AG377" s="38"/>
      <c r="AI377" s="38"/>
      <c r="AJ377" s="38"/>
      <c r="AK377" s="38"/>
      <c r="AL377" s="38"/>
      <c r="AM377" s="38"/>
      <c r="AN377" s="38"/>
      <c r="AO377" s="38"/>
      <c r="AP377" s="38"/>
      <c r="AQ377" s="38"/>
      <c r="AR377" s="38"/>
      <c r="AT377" s="38"/>
      <c r="AU377" s="38"/>
      <c r="AV377" s="38"/>
      <c r="AW377" s="38"/>
      <c r="AX377" s="38"/>
      <c r="AY377" s="38"/>
      <c r="AZ377" s="38"/>
      <c r="BA377" s="38"/>
      <c r="BB377" s="38"/>
      <c r="BC377" s="38"/>
      <c r="BE377" s="38"/>
      <c r="BF377" s="38"/>
      <c r="BG377" s="38"/>
      <c r="BH377" s="38"/>
      <c r="BI377" s="38"/>
      <c r="BJ377" s="38"/>
      <c r="BK377" s="38"/>
      <c r="BL377" s="38"/>
      <c r="BM377" s="38"/>
      <c r="BN377" s="38"/>
      <c r="BP377" s="38"/>
      <c r="BQ377" s="38"/>
      <c r="BR377" s="38"/>
      <c r="BS377" s="38"/>
      <c r="BT377" s="38"/>
      <c r="BU377" s="38"/>
      <c r="BV377" s="38"/>
      <c r="BW377" s="38"/>
      <c r="BX377" s="38"/>
      <c r="BY377" s="38"/>
      <c r="BZ377" s="38"/>
      <c r="CA377" s="270"/>
      <c r="CB377" s="38"/>
      <c r="CC377" s="270"/>
      <c r="CD377" s="38"/>
      <c r="CE377" s="38"/>
      <c r="CF377" s="38"/>
      <c r="CG377" s="38"/>
    </row>
    <row r="378" spans="5:85">
      <c r="E378" s="38"/>
      <c r="F378" s="38"/>
      <c r="G378" s="38"/>
      <c r="H378" s="38"/>
      <c r="I378" s="38"/>
      <c r="J378" s="38"/>
      <c r="K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X378" s="38"/>
      <c r="Y378" s="38"/>
      <c r="Z378" s="38"/>
      <c r="AA378" s="38"/>
      <c r="AB378" s="38"/>
      <c r="AC378" s="38"/>
      <c r="AD378" s="38"/>
      <c r="AE378" s="38"/>
      <c r="AF378" s="38"/>
      <c r="AG378" s="38"/>
      <c r="AI378" s="38"/>
      <c r="AJ378" s="38"/>
      <c r="AK378" s="38"/>
      <c r="AL378" s="38"/>
      <c r="AM378" s="38"/>
      <c r="AN378" s="38"/>
      <c r="AO378" s="38"/>
      <c r="AP378" s="38"/>
      <c r="AQ378" s="38"/>
      <c r="AR378" s="38"/>
      <c r="AT378" s="38"/>
      <c r="AU378" s="38"/>
      <c r="AV378" s="38"/>
      <c r="AW378" s="38"/>
      <c r="AX378" s="38"/>
      <c r="AY378" s="38"/>
      <c r="AZ378" s="38"/>
      <c r="BA378" s="38"/>
      <c r="BB378" s="38"/>
      <c r="BC378" s="38"/>
      <c r="BE378" s="38"/>
      <c r="BF378" s="38"/>
      <c r="BG378" s="38"/>
      <c r="BH378" s="38"/>
      <c r="BI378" s="38"/>
      <c r="BJ378" s="38"/>
      <c r="BK378" s="38"/>
      <c r="BL378" s="38"/>
      <c r="BM378" s="38"/>
      <c r="BN378" s="38"/>
      <c r="BP378" s="38"/>
      <c r="BQ378" s="38"/>
      <c r="BR378" s="38"/>
      <c r="BS378" s="38"/>
      <c r="BT378" s="38"/>
      <c r="BU378" s="38"/>
      <c r="BV378" s="38"/>
      <c r="BW378" s="38"/>
      <c r="BX378" s="38"/>
      <c r="BY378" s="38"/>
      <c r="BZ378" s="38"/>
      <c r="CA378" s="270"/>
      <c r="CB378" s="38"/>
      <c r="CC378" s="270"/>
      <c r="CD378" s="38"/>
      <c r="CE378" s="38"/>
      <c r="CF378" s="38"/>
      <c r="CG378" s="38"/>
    </row>
    <row r="379" spans="5:85">
      <c r="E379" s="38"/>
      <c r="F379" s="38"/>
      <c r="G379" s="38"/>
      <c r="H379" s="38"/>
      <c r="I379" s="38"/>
      <c r="J379" s="38"/>
      <c r="K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X379" s="38"/>
      <c r="Y379" s="38"/>
      <c r="Z379" s="38"/>
      <c r="AA379" s="38"/>
      <c r="AB379" s="38"/>
      <c r="AC379" s="38"/>
      <c r="AD379" s="38"/>
      <c r="AE379" s="38"/>
      <c r="AF379" s="38"/>
      <c r="AG379" s="38"/>
      <c r="AI379" s="38"/>
      <c r="AJ379" s="38"/>
      <c r="AK379" s="38"/>
      <c r="AL379" s="38"/>
      <c r="AM379" s="38"/>
      <c r="AN379" s="38"/>
      <c r="AO379" s="38"/>
      <c r="AP379" s="38"/>
      <c r="AQ379" s="38"/>
      <c r="AR379" s="38"/>
      <c r="AT379" s="38"/>
      <c r="AU379" s="38"/>
      <c r="AV379" s="38"/>
      <c r="AW379" s="38"/>
      <c r="AX379" s="38"/>
      <c r="AY379" s="38"/>
      <c r="AZ379" s="38"/>
      <c r="BA379" s="38"/>
      <c r="BB379" s="38"/>
      <c r="BC379" s="38"/>
      <c r="BE379" s="38"/>
      <c r="BF379" s="38"/>
      <c r="BG379" s="38"/>
      <c r="BH379" s="38"/>
      <c r="BI379" s="38"/>
      <c r="BJ379" s="38"/>
      <c r="BK379" s="38"/>
      <c r="BL379" s="38"/>
      <c r="BM379" s="38"/>
      <c r="BN379" s="38"/>
      <c r="BP379" s="38"/>
      <c r="BQ379" s="38"/>
      <c r="BR379" s="38"/>
      <c r="BS379" s="38"/>
      <c r="BT379" s="38"/>
      <c r="BU379" s="38"/>
      <c r="BV379" s="38"/>
      <c r="BW379" s="38"/>
      <c r="BX379" s="38"/>
      <c r="BY379" s="38"/>
      <c r="BZ379" s="38"/>
      <c r="CA379" s="270"/>
      <c r="CB379" s="38"/>
      <c r="CC379" s="270"/>
      <c r="CD379" s="38"/>
      <c r="CE379" s="38"/>
      <c r="CF379" s="38"/>
      <c r="CG379" s="38"/>
    </row>
    <row r="380" spans="5:85">
      <c r="E380" s="38"/>
      <c r="F380" s="38"/>
      <c r="G380" s="38"/>
      <c r="H380" s="38"/>
      <c r="I380" s="38"/>
      <c r="J380" s="38"/>
      <c r="K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X380" s="38"/>
      <c r="Y380" s="38"/>
      <c r="Z380" s="38"/>
      <c r="AA380" s="38"/>
      <c r="AB380" s="38"/>
      <c r="AC380" s="38"/>
      <c r="AD380" s="38"/>
      <c r="AE380" s="38"/>
      <c r="AF380" s="38"/>
      <c r="AG380" s="38"/>
      <c r="AI380" s="38"/>
      <c r="AJ380" s="38"/>
      <c r="AK380" s="38"/>
      <c r="AL380" s="38"/>
      <c r="AM380" s="38"/>
      <c r="AN380" s="38"/>
      <c r="AO380" s="38"/>
      <c r="AP380" s="38"/>
      <c r="AQ380" s="38"/>
      <c r="AR380" s="38"/>
      <c r="AT380" s="38"/>
      <c r="AU380" s="38"/>
      <c r="AV380" s="38"/>
      <c r="AW380" s="38"/>
      <c r="AX380" s="38"/>
      <c r="AY380" s="38"/>
      <c r="AZ380" s="38"/>
      <c r="BA380" s="38"/>
      <c r="BB380" s="38"/>
      <c r="BC380" s="38"/>
      <c r="BE380" s="38"/>
      <c r="BF380" s="38"/>
      <c r="BG380" s="38"/>
      <c r="BH380" s="38"/>
      <c r="BI380" s="38"/>
      <c r="BJ380" s="38"/>
      <c r="BK380" s="38"/>
      <c r="BL380" s="38"/>
      <c r="BM380" s="38"/>
      <c r="BN380" s="38"/>
      <c r="BP380" s="38"/>
      <c r="BQ380" s="38"/>
      <c r="BR380" s="38"/>
      <c r="BS380" s="38"/>
      <c r="BT380" s="38"/>
      <c r="BU380" s="38"/>
      <c r="BV380" s="38"/>
      <c r="BW380" s="38"/>
      <c r="BX380" s="38"/>
      <c r="BY380" s="38"/>
      <c r="BZ380" s="38"/>
      <c r="CA380" s="270"/>
      <c r="CB380" s="38"/>
      <c r="CC380" s="270"/>
      <c r="CD380" s="38"/>
      <c r="CE380" s="38"/>
      <c r="CF380" s="38"/>
      <c r="CG380" s="38"/>
    </row>
    <row r="381" spans="5:85">
      <c r="E381" s="38"/>
      <c r="F381" s="38"/>
      <c r="G381" s="38"/>
      <c r="H381" s="38"/>
      <c r="I381" s="38"/>
      <c r="J381" s="38"/>
      <c r="K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X381" s="38"/>
      <c r="Y381" s="38"/>
      <c r="Z381" s="38"/>
      <c r="AA381" s="38"/>
      <c r="AB381" s="38"/>
      <c r="AC381" s="38"/>
      <c r="AD381" s="38"/>
      <c r="AE381" s="38"/>
      <c r="AF381" s="38"/>
      <c r="AG381" s="38"/>
      <c r="AI381" s="38"/>
      <c r="AJ381" s="38"/>
      <c r="AK381" s="38"/>
      <c r="AL381" s="38"/>
      <c r="AM381" s="38"/>
      <c r="AN381" s="38"/>
      <c r="AO381" s="38"/>
      <c r="AP381" s="38"/>
      <c r="AQ381" s="38"/>
      <c r="AR381" s="38"/>
      <c r="AT381" s="38"/>
      <c r="AU381" s="38"/>
      <c r="AV381" s="38"/>
      <c r="AW381" s="38"/>
      <c r="AX381" s="38"/>
      <c r="AY381" s="38"/>
      <c r="AZ381" s="38"/>
      <c r="BA381" s="38"/>
      <c r="BB381" s="38"/>
      <c r="BC381" s="38"/>
      <c r="BE381" s="38"/>
      <c r="BF381" s="38"/>
      <c r="BG381" s="38"/>
      <c r="BH381" s="38"/>
      <c r="BI381" s="38"/>
      <c r="BJ381" s="38"/>
      <c r="BK381" s="38"/>
      <c r="BL381" s="38"/>
      <c r="BM381" s="38"/>
      <c r="BN381" s="38"/>
      <c r="BP381" s="38"/>
      <c r="BQ381" s="38"/>
      <c r="BR381" s="38"/>
      <c r="BS381" s="38"/>
      <c r="BT381" s="38"/>
      <c r="BU381" s="38"/>
      <c r="BV381" s="38"/>
      <c r="BW381" s="38"/>
      <c r="BX381" s="38"/>
      <c r="BY381" s="38"/>
      <c r="BZ381" s="38"/>
      <c r="CA381" s="270"/>
      <c r="CB381" s="38"/>
      <c r="CC381" s="270"/>
      <c r="CD381" s="38"/>
      <c r="CE381" s="38"/>
      <c r="CF381" s="38"/>
      <c r="CG381" s="38"/>
    </row>
    <row r="382" spans="5:85">
      <c r="E382" s="38"/>
      <c r="F382" s="38"/>
      <c r="G382" s="38"/>
      <c r="H382" s="38"/>
      <c r="I382" s="38"/>
      <c r="J382" s="38"/>
      <c r="K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X382" s="38"/>
      <c r="Y382" s="38"/>
      <c r="Z382" s="38"/>
      <c r="AA382" s="38"/>
      <c r="AB382" s="38"/>
      <c r="AC382" s="38"/>
      <c r="AD382" s="38"/>
      <c r="AE382" s="38"/>
      <c r="AF382" s="38"/>
      <c r="AG382" s="38"/>
      <c r="AI382" s="38"/>
      <c r="AJ382" s="38"/>
      <c r="AK382" s="38"/>
      <c r="AL382" s="38"/>
      <c r="AM382" s="38"/>
      <c r="AN382" s="38"/>
      <c r="AO382" s="38"/>
      <c r="AP382" s="38"/>
      <c r="AQ382" s="38"/>
      <c r="AR382" s="38"/>
      <c r="AT382" s="38"/>
      <c r="AU382" s="38"/>
      <c r="AV382" s="38"/>
      <c r="AW382" s="38"/>
      <c r="AX382" s="38"/>
      <c r="AY382" s="38"/>
      <c r="AZ382" s="38"/>
      <c r="BA382" s="38"/>
      <c r="BB382" s="38"/>
      <c r="BC382" s="38"/>
      <c r="BE382" s="38"/>
      <c r="BF382" s="38"/>
      <c r="BG382" s="38"/>
      <c r="BH382" s="38"/>
      <c r="BI382" s="38"/>
      <c r="BJ382" s="38"/>
      <c r="BK382" s="38"/>
      <c r="BL382" s="38"/>
      <c r="BM382" s="38"/>
      <c r="BN382" s="38"/>
      <c r="BP382" s="38"/>
      <c r="BQ382" s="38"/>
      <c r="BR382" s="38"/>
      <c r="BS382" s="38"/>
      <c r="BT382" s="38"/>
      <c r="BU382" s="38"/>
      <c r="BV382" s="38"/>
      <c r="BW382" s="38"/>
      <c r="BX382" s="38"/>
      <c r="BY382" s="38"/>
      <c r="BZ382" s="38"/>
      <c r="CA382" s="270"/>
      <c r="CB382" s="38"/>
      <c r="CC382" s="270"/>
      <c r="CD382" s="38"/>
      <c r="CE382" s="38"/>
      <c r="CF382" s="38"/>
      <c r="CG382" s="38"/>
    </row>
    <row r="383" spans="5:85">
      <c r="E383" s="38"/>
      <c r="F383" s="38"/>
      <c r="G383" s="38"/>
      <c r="H383" s="38"/>
      <c r="I383" s="38"/>
      <c r="J383" s="38"/>
      <c r="K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X383" s="38"/>
      <c r="Y383" s="38"/>
      <c r="Z383" s="38"/>
      <c r="AA383" s="38"/>
      <c r="AB383" s="38"/>
      <c r="AC383" s="38"/>
      <c r="AD383" s="38"/>
      <c r="AE383" s="38"/>
      <c r="AF383" s="38"/>
      <c r="AG383" s="38"/>
      <c r="AI383" s="38"/>
      <c r="AJ383" s="38"/>
      <c r="AK383" s="38"/>
      <c r="AL383" s="38"/>
      <c r="AM383" s="38"/>
      <c r="AN383" s="38"/>
      <c r="AO383" s="38"/>
      <c r="AP383" s="38"/>
      <c r="AQ383" s="38"/>
      <c r="AR383" s="38"/>
      <c r="AT383" s="38"/>
      <c r="AU383" s="38"/>
      <c r="AV383" s="38"/>
      <c r="AW383" s="38"/>
      <c r="AX383" s="38"/>
      <c r="AY383" s="38"/>
      <c r="AZ383" s="38"/>
      <c r="BA383" s="38"/>
      <c r="BB383" s="38"/>
      <c r="BC383" s="38"/>
      <c r="BE383" s="38"/>
      <c r="BF383" s="38"/>
      <c r="BG383" s="38"/>
      <c r="BH383" s="38"/>
      <c r="BI383" s="38"/>
      <c r="BJ383" s="38"/>
      <c r="BK383" s="38"/>
      <c r="BL383" s="38"/>
      <c r="BM383" s="38"/>
      <c r="BN383" s="38"/>
      <c r="BP383" s="38"/>
      <c r="BQ383" s="38"/>
      <c r="BR383" s="38"/>
      <c r="BS383" s="38"/>
      <c r="BT383" s="38"/>
      <c r="BU383" s="38"/>
      <c r="BV383" s="38"/>
      <c r="BW383" s="38"/>
      <c r="BX383" s="38"/>
      <c r="BY383" s="38"/>
      <c r="BZ383" s="38"/>
      <c r="CA383" s="270"/>
      <c r="CB383" s="38"/>
      <c r="CC383" s="270"/>
      <c r="CD383" s="38"/>
      <c r="CE383" s="38"/>
      <c r="CF383" s="38"/>
      <c r="CG383" s="38"/>
    </row>
    <row r="384" spans="5:85">
      <c r="E384" s="38"/>
      <c r="F384" s="38"/>
      <c r="G384" s="38"/>
      <c r="H384" s="38"/>
      <c r="I384" s="38"/>
      <c r="J384" s="38"/>
      <c r="K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X384" s="38"/>
      <c r="Y384" s="38"/>
      <c r="Z384" s="38"/>
      <c r="AA384" s="38"/>
      <c r="AB384" s="38"/>
      <c r="AC384" s="38"/>
      <c r="AD384" s="38"/>
      <c r="AE384" s="38"/>
      <c r="AF384" s="38"/>
      <c r="AG384" s="38"/>
      <c r="AI384" s="38"/>
      <c r="AJ384" s="38"/>
      <c r="AK384" s="38"/>
      <c r="AL384" s="38"/>
      <c r="AM384" s="38"/>
      <c r="AN384" s="38"/>
      <c r="AO384" s="38"/>
      <c r="AP384" s="38"/>
      <c r="AQ384" s="38"/>
      <c r="AR384" s="38"/>
      <c r="AT384" s="38"/>
      <c r="AU384" s="38"/>
      <c r="AV384" s="38"/>
      <c r="AW384" s="38"/>
      <c r="AX384" s="38"/>
      <c r="AY384" s="38"/>
      <c r="AZ384" s="38"/>
      <c r="BA384" s="38"/>
      <c r="BB384" s="38"/>
      <c r="BC384" s="38"/>
      <c r="BE384" s="38"/>
      <c r="BF384" s="38"/>
      <c r="BG384" s="38"/>
      <c r="BH384" s="38"/>
      <c r="BI384" s="38"/>
      <c r="BJ384" s="38"/>
      <c r="BK384" s="38"/>
      <c r="BL384" s="38"/>
      <c r="BM384" s="38"/>
      <c r="BN384" s="38"/>
      <c r="BP384" s="38"/>
      <c r="BQ384" s="38"/>
      <c r="BR384" s="38"/>
      <c r="BS384" s="38"/>
      <c r="BT384" s="38"/>
      <c r="BU384" s="38"/>
      <c r="BV384" s="38"/>
      <c r="BW384" s="38"/>
      <c r="BX384" s="38"/>
      <c r="BY384" s="38"/>
      <c r="BZ384" s="38"/>
      <c r="CA384" s="270"/>
      <c r="CB384" s="38"/>
      <c r="CC384" s="270"/>
      <c r="CD384" s="38"/>
      <c r="CE384" s="38"/>
      <c r="CF384" s="38"/>
      <c r="CG384" s="38"/>
    </row>
    <row r="385" spans="5:85">
      <c r="E385" s="38"/>
      <c r="F385" s="38"/>
      <c r="G385" s="38"/>
      <c r="H385" s="38"/>
      <c r="I385" s="38"/>
      <c r="J385" s="38"/>
      <c r="K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X385" s="38"/>
      <c r="Y385" s="38"/>
      <c r="Z385" s="38"/>
      <c r="AA385" s="38"/>
      <c r="AB385" s="38"/>
      <c r="AC385" s="38"/>
      <c r="AD385" s="38"/>
      <c r="AE385" s="38"/>
      <c r="AF385" s="38"/>
      <c r="AG385" s="38"/>
      <c r="AI385" s="38"/>
      <c r="AJ385" s="38"/>
      <c r="AK385" s="38"/>
      <c r="AL385" s="38"/>
      <c r="AM385" s="38"/>
      <c r="AN385" s="38"/>
      <c r="AO385" s="38"/>
      <c r="AP385" s="38"/>
      <c r="AQ385" s="38"/>
      <c r="AR385" s="38"/>
      <c r="AT385" s="38"/>
      <c r="AU385" s="38"/>
      <c r="AV385" s="38"/>
      <c r="AW385" s="38"/>
      <c r="AX385" s="38"/>
      <c r="AY385" s="38"/>
      <c r="AZ385" s="38"/>
      <c r="BA385" s="38"/>
      <c r="BB385" s="38"/>
      <c r="BC385" s="38"/>
      <c r="BE385" s="38"/>
      <c r="BF385" s="38"/>
      <c r="BG385" s="38"/>
      <c r="BH385" s="38"/>
      <c r="BI385" s="38"/>
      <c r="BJ385" s="38"/>
      <c r="BK385" s="38"/>
      <c r="BL385" s="38"/>
      <c r="BM385" s="38"/>
      <c r="BN385" s="38"/>
      <c r="BP385" s="38"/>
      <c r="BQ385" s="38"/>
      <c r="BR385" s="38"/>
      <c r="BS385" s="38"/>
      <c r="BT385" s="38"/>
      <c r="BU385" s="38"/>
      <c r="BV385" s="38"/>
      <c r="BW385" s="38"/>
      <c r="BX385" s="38"/>
      <c r="BY385" s="38"/>
      <c r="BZ385" s="38"/>
      <c r="CA385" s="270"/>
      <c r="CB385" s="38"/>
      <c r="CC385" s="270"/>
      <c r="CD385" s="38"/>
      <c r="CE385" s="38"/>
      <c r="CF385" s="38"/>
      <c r="CG385" s="38"/>
    </row>
    <row r="386" spans="5:85">
      <c r="E386" s="38"/>
      <c r="F386" s="38"/>
      <c r="G386" s="38"/>
      <c r="H386" s="38"/>
      <c r="I386" s="38"/>
      <c r="J386" s="38"/>
      <c r="K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X386" s="38"/>
      <c r="Y386" s="38"/>
      <c r="Z386" s="38"/>
      <c r="AA386" s="38"/>
      <c r="AB386" s="38"/>
      <c r="AC386" s="38"/>
      <c r="AD386" s="38"/>
      <c r="AE386" s="38"/>
      <c r="AF386" s="38"/>
      <c r="AG386" s="38"/>
      <c r="AI386" s="38"/>
      <c r="AJ386" s="38"/>
      <c r="AK386" s="38"/>
      <c r="AL386" s="38"/>
      <c r="AM386" s="38"/>
      <c r="AN386" s="38"/>
      <c r="AO386" s="38"/>
      <c r="AP386" s="38"/>
      <c r="AQ386" s="38"/>
      <c r="AR386" s="38"/>
      <c r="AT386" s="38"/>
      <c r="AU386" s="38"/>
      <c r="AV386" s="38"/>
      <c r="AW386" s="38"/>
      <c r="AX386" s="38"/>
      <c r="AY386" s="38"/>
      <c r="AZ386" s="38"/>
      <c r="BA386" s="38"/>
      <c r="BB386" s="38"/>
      <c r="BC386" s="38"/>
      <c r="BE386" s="38"/>
      <c r="BF386" s="38"/>
      <c r="BG386" s="38"/>
      <c r="BH386" s="38"/>
      <c r="BI386" s="38"/>
      <c r="BJ386" s="38"/>
      <c r="BK386" s="38"/>
      <c r="BL386" s="38"/>
      <c r="BM386" s="38"/>
      <c r="BN386" s="38"/>
      <c r="BP386" s="38"/>
      <c r="BQ386" s="38"/>
      <c r="BR386" s="38"/>
      <c r="BS386" s="38"/>
      <c r="BT386" s="38"/>
      <c r="BU386" s="38"/>
      <c r="BV386" s="38"/>
      <c r="BW386" s="38"/>
      <c r="BX386" s="38"/>
      <c r="BY386" s="38"/>
      <c r="BZ386" s="38"/>
      <c r="CA386" s="270"/>
      <c r="CB386" s="38"/>
      <c r="CC386" s="270"/>
      <c r="CD386" s="38"/>
      <c r="CE386" s="38"/>
      <c r="CF386" s="38"/>
      <c r="CG386" s="38"/>
    </row>
    <row r="387" spans="5:85">
      <c r="E387" s="38"/>
      <c r="F387" s="38"/>
      <c r="G387" s="38"/>
      <c r="H387" s="38"/>
      <c r="I387" s="38"/>
      <c r="J387" s="38"/>
      <c r="K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X387" s="38"/>
      <c r="Y387" s="38"/>
      <c r="Z387" s="38"/>
      <c r="AA387" s="38"/>
      <c r="AB387" s="38"/>
      <c r="AC387" s="38"/>
      <c r="AD387" s="38"/>
      <c r="AE387" s="38"/>
      <c r="AF387" s="38"/>
      <c r="AG387" s="38"/>
      <c r="AI387" s="38"/>
      <c r="AJ387" s="38"/>
      <c r="AK387" s="38"/>
      <c r="AL387" s="38"/>
      <c r="AM387" s="38"/>
      <c r="AN387" s="38"/>
      <c r="AO387" s="38"/>
      <c r="AP387" s="38"/>
      <c r="AQ387" s="38"/>
      <c r="AR387" s="38"/>
      <c r="AT387" s="38"/>
      <c r="AU387" s="38"/>
      <c r="AV387" s="38"/>
      <c r="AW387" s="38"/>
      <c r="AX387" s="38"/>
      <c r="AY387" s="38"/>
      <c r="AZ387" s="38"/>
      <c r="BA387" s="38"/>
      <c r="BB387" s="38"/>
      <c r="BC387" s="38"/>
      <c r="BE387" s="38"/>
      <c r="BF387" s="38"/>
      <c r="BG387" s="38"/>
      <c r="BH387" s="38"/>
      <c r="BI387" s="38"/>
      <c r="BJ387" s="38"/>
      <c r="BK387" s="38"/>
      <c r="BL387" s="38"/>
      <c r="BM387" s="38"/>
      <c r="BN387" s="38"/>
      <c r="BP387" s="38"/>
      <c r="BQ387" s="38"/>
      <c r="BR387" s="38"/>
      <c r="BS387" s="38"/>
      <c r="BT387" s="38"/>
      <c r="BU387" s="38"/>
      <c r="BV387" s="38"/>
      <c r="BW387" s="38"/>
      <c r="BX387" s="38"/>
      <c r="BY387" s="38"/>
      <c r="BZ387" s="38"/>
      <c r="CA387" s="270"/>
      <c r="CB387" s="38"/>
      <c r="CC387" s="270"/>
      <c r="CD387" s="38"/>
      <c r="CE387" s="38"/>
      <c r="CF387" s="38"/>
      <c r="CG387" s="38"/>
    </row>
    <row r="388" spans="5:85">
      <c r="E388" s="38"/>
      <c r="F388" s="38"/>
      <c r="G388" s="38"/>
      <c r="H388" s="38"/>
      <c r="I388" s="38"/>
      <c r="J388" s="38"/>
      <c r="K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X388" s="38"/>
      <c r="Y388" s="38"/>
      <c r="Z388" s="38"/>
      <c r="AA388" s="38"/>
      <c r="AB388" s="38"/>
      <c r="AC388" s="38"/>
      <c r="AD388" s="38"/>
      <c r="AE388" s="38"/>
      <c r="AF388" s="38"/>
      <c r="AG388" s="38"/>
      <c r="AI388" s="38"/>
      <c r="AJ388" s="38"/>
      <c r="AK388" s="38"/>
      <c r="AL388" s="38"/>
      <c r="AM388" s="38"/>
      <c r="AN388" s="38"/>
      <c r="AO388" s="38"/>
      <c r="AP388" s="38"/>
      <c r="AQ388" s="38"/>
      <c r="AR388" s="38"/>
      <c r="AT388" s="38"/>
      <c r="AU388" s="38"/>
      <c r="AV388" s="38"/>
      <c r="AW388" s="38"/>
      <c r="AX388" s="38"/>
      <c r="AY388" s="38"/>
      <c r="AZ388" s="38"/>
      <c r="BA388" s="38"/>
      <c r="BB388" s="38"/>
      <c r="BC388" s="38"/>
      <c r="BE388" s="38"/>
      <c r="BF388" s="38"/>
      <c r="BG388" s="38"/>
      <c r="BH388" s="38"/>
      <c r="BI388" s="38"/>
      <c r="BJ388" s="38"/>
      <c r="BK388" s="38"/>
      <c r="BL388" s="38"/>
      <c r="BM388" s="38"/>
      <c r="BN388" s="38"/>
      <c r="BP388" s="38"/>
      <c r="BQ388" s="38"/>
      <c r="BR388" s="38"/>
      <c r="BS388" s="38"/>
      <c r="BT388" s="38"/>
      <c r="BU388" s="38"/>
      <c r="BV388" s="38"/>
      <c r="BW388" s="38"/>
      <c r="BX388" s="38"/>
      <c r="BY388" s="38"/>
      <c r="BZ388" s="38"/>
      <c r="CA388" s="270"/>
      <c r="CB388" s="38"/>
      <c r="CC388" s="270"/>
      <c r="CD388" s="38"/>
      <c r="CE388" s="38"/>
      <c r="CF388" s="38"/>
      <c r="CG388" s="38"/>
    </row>
    <row r="389" spans="5:85">
      <c r="E389" s="38"/>
      <c r="F389" s="38"/>
      <c r="G389" s="38"/>
      <c r="H389" s="38"/>
      <c r="I389" s="38"/>
      <c r="J389" s="38"/>
      <c r="K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X389" s="38"/>
      <c r="Y389" s="38"/>
      <c r="Z389" s="38"/>
      <c r="AA389" s="38"/>
      <c r="AB389" s="38"/>
      <c r="AC389" s="38"/>
      <c r="AD389" s="38"/>
      <c r="AE389" s="38"/>
      <c r="AF389" s="38"/>
      <c r="AG389" s="38"/>
      <c r="AI389" s="38"/>
      <c r="AJ389" s="38"/>
      <c r="AK389" s="38"/>
      <c r="AL389" s="38"/>
      <c r="AM389" s="38"/>
      <c r="AN389" s="38"/>
      <c r="AO389" s="38"/>
      <c r="AP389" s="38"/>
      <c r="AQ389" s="38"/>
      <c r="AR389" s="38"/>
      <c r="AT389" s="38"/>
      <c r="AU389" s="38"/>
      <c r="AV389" s="38"/>
      <c r="AW389" s="38"/>
      <c r="AX389" s="38"/>
      <c r="AY389" s="38"/>
      <c r="AZ389" s="38"/>
      <c r="BA389" s="38"/>
      <c r="BB389" s="38"/>
      <c r="BC389" s="38"/>
      <c r="BE389" s="38"/>
      <c r="BF389" s="38"/>
      <c r="BG389" s="38"/>
      <c r="BH389" s="38"/>
      <c r="BI389" s="38"/>
      <c r="BJ389" s="38"/>
      <c r="BK389" s="38"/>
      <c r="BL389" s="38"/>
      <c r="BM389" s="38"/>
      <c r="BN389" s="38"/>
      <c r="BP389" s="38"/>
      <c r="BQ389" s="38"/>
      <c r="BR389" s="38"/>
      <c r="BS389" s="38"/>
      <c r="BT389" s="38"/>
      <c r="BU389" s="38"/>
      <c r="BV389" s="38"/>
      <c r="BW389" s="38"/>
      <c r="BX389" s="38"/>
      <c r="BY389" s="38"/>
      <c r="BZ389" s="38"/>
      <c r="CA389" s="270"/>
      <c r="CB389" s="38"/>
      <c r="CC389" s="270"/>
      <c r="CD389" s="38"/>
      <c r="CE389" s="38"/>
      <c r="CF389" s="38"/>
      <c r="CG389" s="38"/>
    </row>
    <row r="390" spans="5:85">
      <c r="E390" s="38"/>
      <c r="F390" s="38"/>
      <c r="G390" s="38"/>
      <c r="H390" s="38"/>
      <c r="I390" s="38"/>
      <c r="J390" s="38"/>
      <c r="K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X390" s="38"/>
      <c r="Y390" s="38"/>
      <c r="Z390" s="38"/>
      <c r="AA390" s="38"/>
      <c r="AB390" s="38"/>
      <c r="AC390" s="38"/>
      <c r="AD390" s="38"/>
      <c r="AE390" s="38"/>
      <c r="AF390" s="38"/>
      <c r="AG390" s="38"/>
      <c r="AI390" s="38"/>
      <c r="AJ390" s="38"/>
      <c r="AK390" s="38"/>
      <c r="AL390" s="38"/>
      <c r="AM390" s="38"/>
      <c r="AN390" s="38"/>
      <c r="AO390" s="38"/>
      <c r="AP390" s="38"/>
      <c r="AQ390" s="38"/>
      <c r="AR390" s="38"/>
      <c r="AT390" s="38"/>
      <c r="AU390" s="38"/>
      <c r="AV390" s="38"/>
      <c r="AW390" s="38"/>
      <c r="AX390" s="38"/>
      <c r="AY390" s="38"/>
      <c r="AZ390" s="38"/>
      <c r="BA390" s="38"/>
      <c r="BB390" s="38"/>
      <c r="BC390" s="38"/>
      <c r="BE390" s="38"/>
      <c r="BF390" s="38"/>
      <c r="BG390" s="38"/>
      <c r="BH390" s="38"/>
      <c r="BI390" s="38"/>
      <c r="BJ390" s="38"/>
      <c r="BK390" s="38"/>
      <c r="BL390" s="38"/>
      <c r="BM390" s="38"/>
      <c r="BN390" s="38"/>
      <c r="BP390" s="38"/>
      <c r="BQ390" s="38"/>
      <c r="BR390" s="38"/>
      <c r="BS390" s="38"/>
      <c r="BT390" s="38"/>
      <c r="BU390" s="38"/>
      <c r="BV390" s="38"/>
      <c r="BW390" s="38"/>
      <c r="BX390" s="38"/>
      <c r="BY390" s="38"/>
      <c r="BZ390" s="38"/>
      <c r="CA390" s="270"/>
      <c r="CB390" s="38"/>
      <c r="CC390" s="270"/>
      <c r="CD390" s="38"/>
      <c r="CE390" s="38"/>
      <c r="CF390" s="38"/>
      <c r="CG390" s="38"/>
    </row>
    <row r="391" spans="5:85">
      <c r="E391" s="38"/>
      <c r="F391" s="38"/>
      <c r="G391" s="38"/>
      <c r="H391" s="38"/>
      <c r="I391" s="38"/>
      <c r="J391" s="38"/>
      <c r="K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  <c r="AT391" s="38"/>
      <c r="AU391" s="38"/>
      <c r="AV391" s="38"/>
      <c r="AW391" s="38"/>
      <c r="AX391" s="38"/>
      <c r="AY391" s="38"/>
      <c r="AZ391" s="38"/>
      <c r="BA391" s="38"/>
      <c r="BB391" s="38"/>
      <c r="BC391" s="38"/>
      <c r="BE391" s="38"/>
      <c r="BF391" s="38"/>
      <c r="BG391" s="38"/>
      <c r="BH391" s="38"/>
      <c r="BI391" s="38"/>
      <c r="BJ391" s="38"/>
      <c r="BK391" s="38"/>
      <c r="BL391" s="38"/>
      <c r="BM391" s="38"/>
      <c r="BN391" s="38"/>
      <c r="BP391" s="38"/>
      <c r="BQ391" s="38"/>
      <c r="BR391" s="38"/>
      <c r="BS391" s="38"/>
      <c r="BT391" s="38"/>
      <c r="BU391" s="38"/>
      <c r="BV391" s="38"/>
      <c r="BW391" s="38"/>
      <c r="BX391" s="38"/>
      <c r="BY391" s="38"/>
      <c r="BZ391" s="38"/>
      <c r="CA391" s="270"/>
      <c r="CB391" s="38"/>
      <c r="CC391" s="270"/>
      <c r="CD391" s="38"/>
      <c r="CE391" s="38"/>
      <c r="CF391" s="38"/>
      <c r="CG391" s="38"/>
    </row>
    <row r="392" spans="5:85">
      <c r="E392" s="38"/>
      <c r="F392" s="38"/>
      <c r="G392" s="38"/>
      <c r="H392" s="38"/>
      <c r="I392" s="38"/>
      <c r="J392" s="38"/>
      <c r="K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  <c r="AT392" s="38"/>
      <c r="AU392" s="38"/>
      <c r="AV392" s="38"/>
      <c r="AW392" s="38"/>
      <c r="AX392" s="38"/>
      <c r="AY392" s="38"/>
      <c r="AZ392" s="38"/>
      <c r="BA392" s="38"/>
      <c r="BB392" s="38"/>
      <c r="BC392" s="38"/>
      <c r="BE392" s="38"/>
      <c r="BF392" s="38"/>
      <c r="BG392" s="38"/>
      <c r="BH392" s="38"/>
      <c r="BI392" s="38"/>
      <c r="BJ392" s="38"/>
      <c r="BK392" s="38"/>
      <c r="BL392" s="38"/>
      <c r="BM392" s="38"/>
      <c r="BN392" s="38"/>
      <c r="BP392" s="38"/>
      <c r="BQ392" s="38"/>
      <c r="BR392" s="38"/>
      <c r="BS392" s="38"/>
      <c r="BT392" s="38"/>
      <c r="BU392" s="38"/>
      <c r="BV392" s="38"/>
      <c r="BW392" s="38"/>
      <c r="BX392" s="38"/>
      <c r="BY392" s="38"/>
      <c r="BZ392" s="38"/>
      <c r="CA392" s="270"/>
      <c r="CB392" s="38"/>
      <c r="CC392" s="270"/>
      <c r="CD392" s="38"/>
      <c r="CE392" s="38"/>
      <c r="CF392" s="38"/>
      <c r="CG392" s="38"/>
    </row>
    <row r="393" spans="5:85">
      <c r="E393" s="38"/>
      <c r="F393" s="38"/>
      <c r="G393" s="38"/>
      <c r="H393" s="38"/>
      <c r="I393" s="38"/>
      <c r="J393" s="38"/>
      <c r="K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  <c r="AT393" s="38"/>
      <c r="AU393" s="38"/>
      <c r="AV393" s="38"/>
      <c r="AW393" s="38"/>
      <c r="AX393" s="38"/>
      <c r="AY393" s="38"/>
      <c r="AZ393" s="38"/>
      <c r="BA393" s="38"/>
      <c r="BB393" s="38"/>
      <c r="BC393" s="38"/>
      <c r="BE393" s="38"/>
      <c r="BF393" s="38"/>
      <c r="BG393" s="38"/>
      <c r="BH393" s="38"/>
      <c r="BI393" s="38"/>
      <c r="BJ393" s="38"/>
      <c r="BK393" s="38"/>
      <c r="BL393" s="38"/>
      <c r="BM393" s="38"/>
      <c r="BN393" s="38"/>
      <c r="BP393" s="38"/>
      <c r="BQ393" s="38"/>
      <c r="BR393" s="38"/>
      <c r="BS393" s="38"/>
      <c r="BT393" s="38"/>
      <c r="BU393" s="38"/>
      <c r="BV393" s="38"/>
      <c r="BW393" s="38"/>
      <c r="BX393" s="38"/>
      <c r="BY393" s="38"/>
      <c r="BZ393" s="38"/>
      <c r="CA393" s="270"/>
      <c r="CB393" s="38"/>
      <c r="CC393" s="270"/>
      <c r="CD393" s="38"/>
      <c r="CE393" s="38"/>
      <c r="CF393" s="38"/>
      <c r="CG393" s="38"/>
    </row>
    <row r="394" spans="5:85">
      <c r="E394" s="38"/>
      <c r="F394" s="38"/>
      <c r="G394" s="38"/>
      <c r="H394" s="38"/>
      <c r="I394" s="38"/>
      <c r="J394" s="38"/>
      <c r="K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X394" s="38"/>
      <c r="Y394" s="38"/>
      <c r="Z394" s="38"/>
      <c r="AA394" s="38"/>
      <c r="AB394" s="38"/>
      <c r="AC394" s="38"/>
      <c r="AD394" s="38"/>
      <c r="AE394" s="38"/>
      <c r="AF394" s="38"/>
      <c r="AG394" s="38"/>
      <c r="AI394" s="38"/>
      <c r="AJ394" s="38"/>
      <c r="AK394" s="38"/>
      <c r="AL394" s="38"/>
      <c r="AM394" s="38"/>
      <c r="AN394" s="38"/>
      <c r="AO394" s="38"/>
      <c r="AP394" s="38"/>
      <c r="AQ394" s="38"/>
      <c r="AR394" s="38"/>
      <c r="AT394" s="38"/>
      <c r="AU394" s="38"/>
      <c r="AV394" s="38"/>
      <c r="AW394" s="38"/>
      <c r="AX394" s="38"/>
      <c r="AY394" s="38"/>
      <c r="AZ394" s="38"/>
      <c r="BA394" s="38"/>
      <c r="BB394" s="38"/>
      <c r="BC394" s="38"/>
      <c r="BE394" s="38"/>
      <c r="BF394" s="38"/>
      <c r="BG394" s="38"/>
      <c r="BH394" s="38"/>
      <c r="BI394" s="38"/>
      <c r="BJ394" s="38"/>
      <c r="BK394" s="38"/>
      <c r="BL394" s="38"/>
      <c r="BM394" s="38"/>
      <c r="BN394" s="38"/>
      <c r="BP394" s="38"/>
      <c r="BQ394" s="38"/>
      <c r="BR394" s="38"/>
      <c r="BS394" s="38"/>
      <c r="BT394" s="38"/>
      <c r="BU394" s="38"/>
      <c r="BV394" s="38"/>
      <c r="BW394" s="38"/>
      <c r="BX394" s="38"/>
      <c r="BY394" s="38"/>
      <c r="BZ394" s="38"/>
      <c r="CA394" s="270"/>
      <c r="CB394" s="38"/>
      <c r="CC394" s="270"/>
      <c r="CD394" s="38"/>
      <c r="CE394" s="38"/>
      <c r="CF394" s="38"/>
      <c r="CG394" s="38"/>
    </row>
    <row r="395" spans="5:85">
      <c r="E395" s="38"/>
      <c r="F395" s="38"/>
      <c r="G395" s="38"/>
      <c r="H395" s="38"/>
      <c r="I395" s="38"/>
      <c r="J395" s="38"/>
      <c r="K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X395" s="38"/>
      <c r="Y395" s="38"/>
      <c r="Z395" s="38"/>
      <c r="AA395" s="38"/>
      <c r="AB395" s="38"/>
      <c r="AC395" s="38"/>
      <c r="AD395" s="38"/>
      <c r="AE395" s="38"/>
      <c r="AF395" s="38"/>
      <c r="AG395" s="38"/>
      <c r="AI395" s="38"/>
      <c r="AJ395" s="38"/>
      <c r="AK395" s="38"/>
      <c r="AL395" s="38"/>
      <c r="AM395" s="38"/>
      <c r="AN395" s="38"/>
      <c r="AO395" s="38"/>
      <c r="AP395" s="38"/>
      <c r="AQ395" s="38"/>
      <c r="AR395" s="38"/>
      <c r="AT395" s="38"/>
      <c r="AU395" s="38"/>
      <c r="AV395" s="38"/>
      <c r="AW395" s="38"/>
      <c r="AX395" s="38"/>
      <c r="AY395" s="38"/>
      <c r="AZ395" s="38"/>
      <c r="BA395" s="38"/>
      <c r="BB395" s="38"/>
      <c r="BC395" s="38"/>
      <c r="BE395" s="38"/>
      <c r="BF395" s="38"/>
      <c r="BG395" s="38"/>
      <c r="BH395" s="38"/>
      <c r="BI395" s="38"/>
      <c r="BJ395" s="38"/>
      <c r="BK395" s="38"/>
      <c r="BL395" s="38"/>
      <c r="BM395" s="38"/>
      <c r="BN395" s="38"/>
      <c r="BP395" s="38"/>
      <c r="BQ395" s="38"/>
      <c r="BR395" s="38"/>
      <c r="BS395" s="38"/>
      <c r="BT395" s="38"/>
      <c r="BU395" s="38"/>
      <c r="BV395" s="38"/>
      <c r="BW395" s="38"/>
      <c r="BX395" s="38"/>
      <c r="BY395" s="38"/>
      <c r="BZ395" s="38"/>
      <c r="CA395" s="270"/>
      <c r="CB395" s="38"/>
      <c r="CC395" s="270"/>
      <c r="CD395" s="38"/>
      <c r="CE395" s="38"/>
      <c r="CF395" s="38"/>
      <c r="CG395" s="38"/>
    </row>
    <row r="396" spans="5:85">
      <c r="E396" s="38"/>
      <c r="F396" s="38"/>
      <c r="G396" s="38"/>
      <c r="H396" s="38"/>
      <c r="I396" s="38"/>
      <c r="J396" s="38"/>
      <c r="K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X396" s="38"/>
      <c r="Y396" s="38"/>
      <c r="Z396" s="38"/>
      <c r="AA396" s="38"/>
      <c r="AB396" s="38"/>
      <c r="AC396" s="38"/>
      <c r="AD396" s="38"/>
      <c r="AE396" s="38"/>
      <c r="AF396" s="38"/>
      <c r="AG396" s="38"/>
      <c r="AI396" s="38"/>
      <c r="AJ396" s="38"/>
      <c r="AK396" s="38"/>
      <c r="AL396" s="38"/>
      <c r="AM396" s="38"/>
      <c r="AN396" s="38"/>
      <c r="AO396" s="38"/>
      <c r="AP396" s="38"/>
      <c r="AQ396" s="38"/>
      <c r="AR396" s="38"/>
      <c r="AT396" s="38"/>
      <c r="AU396" s="38"/>
      <c r="AV396" s="38"/>
      <c r="AW396" s="38"/>
      <c r="AX396" s="38"/>
      <c r="AY396" s="38"/>
      <c r="AZ396" s="38"/>
      <c r="BA396" s="38"/>
      <c r="BB396" s="38"/>
      <c r="BC396" s="38"/>
      <c r="BE396" s="38"/>
      <c r="BF396" s="38"/>
      <c r="BG396" s="38"/>
      <c r="BH396" s="38"/>
      <c r="BI396" s="38"/>
      <c r="BJ396" s="38"/>
      <c r="BK396" s="38"/>
      <c r="BL396" s="38"/>
      <c r="BM396" s="38"/>
      <c r="BN396" s="38"/>
      <c r="BP396" s="38"/>
      <c r="BQ396" s="38"/>
      <c r="BR396" s="38"/>
      <c r="BS396" s="38"/>
      <c r="BT396" s="38"/>
      <c r="BU396" s="38"/>
      <c r="BV396" s="38"/>
      <c r="BW396" s="38"/>
      <c r="BX396" s="38"/>
      <c r="BY396" s="38"/>
      <c r="BZ396" s="38"/>
      <c r="CA396" s="270"/>
      <c r="CB396" s="38"/>
      <c r="CC396" s="270"/>
      <c r="CD396" s="38"/>
      <c r="CE396" s="38"/>
      <c r="CF396" s="38"/>
      <c r="CG396" s="38"/>
    </row>
    <row r="397" spans="5:85">
      <c r="E397" s="38"/>
      <c r="F397" s="38"/>
      <c r="G397" s="38"/>
      <c r="H397" s="38"/>
      <c r="I397" s="38"/>
      <c r="J397" s="38"/>
      <c r="K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X397" s="38"/>
      <c r="Y397" s="38"/>
      <c r="Z397" s="38"/>
      <c r="AA397" s="38"/>
      <c r="AB397" s="38"/>
      <c r="AC397" s="38"/>
      <c r="AD397" s="38"/>
      <c r="AE397" s="38"/>
      <c r="AF397" s="38"/>
      <c r="AG397" s="38"/>
      <c r="AI397" s="38"/>
      <c r="AJ397" s="38"/>
      <c r="AK397" s="38"/>
      <c r="AL397" s="38"/>
      <c r="AM397" s="38"/>
      <c r="AN397" s="38"/>
      <c r="AO397" s="38"/>
      <c r="AP397" s="38"/>
      <c r="AQ397" s="38"/>
      <c r="AR397" s="38"/>
      <c r="AT397" s="38"/>
      <c r="AU397" s="38"/>
      <c r="AV397" s="38"/>
      <c r="AW397" s="38"/>
      <c r="AX397" s="38"/>
      <c r="AY397" s="38"/>
      <c r="AZ397" s="38"/>
      <c r="BA397" s="38"/>
      <c r="BB397" s="38"/>
      <c r="BC397" s="38"/>
      <c r="BE397" s="38"/>
      <c r="BF397" s="38"/>
      <c r="BG397" s="38"/>
      <c r="BH397" s="38"/>
      <c r="BI397" s="38"/>
      <c r="BJ397" s="38"/>
      <c r="BK397" s="38"/>
      <c r="BL397" s="38"/>
      <c r="BM397" s="38"/>
      <c r="BN397" s="38"/>
      <c r="BP397" s="38"/>
      <c r="BQ397" s="38"/>
      <c r="BR397" s="38"/>
      <c r="BS397" s="38"/>
      <c r="BT397" s="38"/>
      <c r="BU397" s="38"/>
      <c r="BV397" s="38"/>
      <c r="BW397" s="38"/>
      <c r="BX397" s="38"/>
      <c r="BY397" s="38"/>
      <c r="BZ397" s="38"/>
      <c r="CA397" s="270"/>
      <c r="CB397" s="38"/>
      <c r="CC397" s="270"/>
      <c r="CD397" s="38"/>
      <c r="CE397" s="38"/>
      <c r="CF397" s="38"/>
      <c r="CG397" s="38"/>
    </row>
    <row r="398" spans="5:85">
      <c r="E398" s="38"/>
      <c r="F398" s="38"/>
      <c r="G398" s="38"/>
      <c r="H398" s="38"/>
      <c r="I398" s="38"/>
      <c r="J398" s="38"/>
      <c r="K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X398" s="38"/>
      <c r="Y398" s="38"/>
      <c r="Z398" s="38"/>
      <c r="AA398" s="38"/>
      <c r="AB398" s="38"/>
      <c r="AC398" s="38"/>
      <c r="AD398" s="38"/>
      <c r="AE398" s="38"/>
      <c r="AF398" s="38"/>
      <c r="AG398" s="38"/>
      <c r="AI398" s="38"/>
      <c r="AJ398" s="38"/>
      <c r="AK398" s="38"/>
      <c r="AL398" s="38"/>
      <c r="AM398" s="38"/>
      <c r="AN398" s="38"/>
      <c r="AO398" s="38"/>
      <c r="AP398" s="38"/>
      <c r="AQ398" s="38"/>
      <c r="AR398" s="38"/>
      <c r="AT398" s="38"/>
      <c r="AU398" s="38"/>
      <c r="AV398" s="38"/>
      <c r="AW398" s="38"/>
      <c r="AX398" s="38"/>
      <c r="AY398" s="38"/>
      <c r="AZ398" s="38"/>
      <c r="BA398" s="38"/>
      <c r="BB398" s="38"/>
      <c r="BC398" s="38"/>
      <c r="BE398" s="38"/>
      <c r="BF398" s="38"/>
      <c r="BG398" s="38"/>
      <c r="BH398" s="38"/>
      <c r="BI398" s="38"/>
      <c r="BJ398" s="38"/>
      <c r="BK398" s="38"/>
      <c r="BL398" s="38"/>
      <c r="BM398" s="38"/>
      <c r="BN398" s="38"/>
      <c r="BP398" s="38"/>
      <c r="BQ398" s="38"/>
      <c r="BR398" s="38"/>
      <c r="BS398" s="38"/>
      <c r="BT398" s="38"/>
      <c r="BU398" s="38"/>
      <c r="BV398" s="38"/>
      <c r="BW398" s="38"/>
      <c r="BX398" s="38"/>
      <c r="BY398" s="38"/>
      <c r="BZ398" s="38"/>
      <c r="CA398" s="270"/>
      <c r="CB398" s="38"/>
      <c r="CC398" s="270"/>
      <c r="CD398" s="38"/>
      <c r="CE398" s="38"/>
      <c r="CF398" s="38"/>
      <c r="CG398" s="38"/>
    </row>
    <row r="399" spans="5:85">
      <c r="E399" s="38"/>
      <c r="F399" s="38"/>
      <c r="G399" s="38"/>
      <c r="H399" s="38"/>
      <c r="I399" s="38"/>
      <c r="J399" s="38"/>
      <c r="K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X399" s="38"/>
      <c r="Y399" s="38"/>
      <c r="Z399" s="38"/>
      <c r="AA399" s="38"/>
      <c r="AB399" s="38"/>
      <c r="AC399" s="38"/>
      <c r="AD399" s="38"/>
      <c r="AE399" s="38"/>
      <c r="AF399" s="38"/>
      <c r="AG399" s="38"/>
      <c r="AI399" s="38"/>
      <c r="AJ399" s="38"/>
      <c r="AK399" s="38"/>
      <c r="AL399" s="38"/>
      <c r="AM399" s="38"/>
      <c r="AN399" s="38"/>
      <c r="AO399" s="38"/>
      <c r="AP399" s="38"/>
      <c r="AQ399" s="38"/>
      <c r="AR399" s="38"/>
      <c r="AT399" s="38"/>
      <c r="AU399" s="38"/>
      <c r="AV399" s="38"/>
      <c r="AW399" s="38"/>
      <c r="AX399" s="38"/>
      <c r="AY399" s="38"/>
      <c r="AZ399" s="38"/>
      <c r="BA399" s="38"/>
      <c r="BB399" s="38"/>
      <c r="BC399" s="38"/>
      <c r="BE399" s="38"/>
      <c r="BF399" s="38"/>
      <c r="BG399" s="38"/>
      <c r="BH399" s="38"/>
      <c r="BI399" s="38"/>
      <c r="BJ399" s="38"/>
      <c r="BK399" s="38"/>
      <c r="BL399" s="38"/>
      <c r="BM399" s="38"/>
      <c r="BN399" s="38"/>
      <c r="BP399" s="38"/>
      <c r="BQ399" s="38"/>
      <c r="BR399" s="38"/>
      <c r="BS399" s="38"/>
      <c r="BT399" s="38"/>
      <c r="BU399" s="38"/>
      <c r="BV399" s="38"/>
      <c r="BW399" s="38"/>
      <c r="BX399" s="38"/>
      <c r="BY399" s="38"/>
      <c r="BZ399" s="38"/>
      <c r="CA399" s="270"/>
      <c r="CB399" s="38"/>
      <c r="CC399" s="270"/>
      <c r="CD399" s="38"/>
      <c r="CE399" s="38"/>
      <c r="CF399" s="38"/>
      <c r="CG399" s="38"/>
    </row>
    <row r="400" spans="5:85">
      <c r="E400" s="38"/>
      <c r="F400" s="38"/>
      <c r="G400" s="38"/>
      <c r="H400" s="38"/>
      <c r="I400" s="38"/>
      <c r="J400" s="38"/>
      <c r="K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X400" s="38"/>
      <c r="Y400" s="38"/>
      <c r="Z400" s="38"/>
      <c r="AA400" s="38"/>
      <c r="AB400" s="38"/>
      <c r="AC400" s="38"/>
      <c r="AD400" s="38"/>
      <c r="AE400" s="38"/>
      <c r="AF400" s="38"/>
      <c r="AG400" s="38"/>
      <c r="AI400" s="38"/>
      <c r="AJ400" s="38"/>
      <c r="AK400" s="38"/>
      <c r="AL400" s="38"/>
      <c r="AM400" s="38"/>
      <c r="AN400" s="38"/>
      <c r="AO400" s="38"/>
      <c r="AP400" s="38"/>
      <c r="AQ400" s="38"/>
      <c r="AR400" s="38"/>
      <c r="AT400" s="38"/>
      <c r="AU400" s="38"/>
      <c r="AV400" s="38"/>
      <c r="AW400" s="38"/>
      <c r="AX400" s="38"/>
      <c r="AY400" s="38"/>
      <c r="AZ400" s="38"/>
      <c r="BA400" s="38"/>
      <c r="BB400" s="38"/>
      <c r="BC400" s="38"/>
      <c r="BE400" s="38"/>
      <c r="BF400" s="38"/>
      <c r="BG400" s="38"/>
      <c r="BH400" s="38"/>
      <c r="BI400" s="38"/>
      <c r="BJ400" s="38"/>
      <c r="BK400" s="38"/>
      <c r="BL400" s="38"/>
      <c r="BM400" s="38"/>
      <c r="BN400" s="38"/>
      <c r="BP400" s="38"/>
      <c r="BQ400" s="38"/>
      <c r="BR400" s="38"/>
      <c r="BS400" s="38"/>
      <c r="BT400" s="38"/>
      <c r="BU400" s="38"/>
      <c r="BV400" s="38"/>
      <c r="BW400" s="38"/>
      <c r="BX400" s="38"/>
      <c r="BY400" s="38"/>
      <c r="BZ400" s="38"/>
      <c r="CA400" s="270"/>
      <c r="CB400" s="38"/>
      <c r="CC400" s="270"/>
      <c r="CD400" s="38"/>
      <c r="CE400" s="38"/>
      <c r="CF400" s="38"/>
      <c r="CG400" s="38"/>
    </row>
    <row r="401" spans="5:85">
      <c r="E401" s="38"/>
      <c r="F401" s="38"/>
      <c r="G401" s="38"/>
      <c r="H401" s="38"/>
      <c r="I401" s="38"/>
      <c r="J401" s="38"/>
      <c r="K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  <c r="AT401" s="38"/>
      <c r="AU401" s="38"/>
      <c r="AV401" s="38"/>
      <c r="AW401" s="38"/>
      <c r="AX401" s="38"/>
      <c r="AY401" s="38"/>
      <c r="AZ401" s="38"/>
      <c r="BA401" s="38"/>
      <c r="BB401" s="38"/>
      <c r="BC401" s="38"/>
      <c r="BE401" s="38"/>
      <c r="BF401" s="38"/>
      <c r="BG401" s="38"/>
      <c r="BH401" s="38"/>
      <c r="BI401" s="38"/>
      <c r="BJ401" s="38"/>
      <c r="BK401" s="38"/>
      <c r="BL401" s="38"/>
      <c r="BM401" s="38"/>
      <c r="BN401" s="38"/>
      <c r="BP401" s="38"/>
      <c r="BQ401" s="38"/>
      <c r="BR401" s="38"/>
      <c r="BS401" s="38"/>
      <c r="BT401" s="38"/>
      <c r="BU401" s="38"/>
      <c r="BV401" s="38"/>
      <c r="BW401" s="38"/>
      <c r="BX401" s="38"/>
      <c r="BY401" s="38"/>
      <c r="BZ401" s="38"/>
      <c r="CA401" s="270"/>
      <c r="CB401" s="38"/>
      <c r="CC401" s="270"/>
      <c r="CD401" s="38"/>
      <c r="CE401" s="38"/>
      <c r="CF401" s="38"/>
      <c r="CG401" s="38"/>
    </row>
    <row r="402" spans="5:85">
      <c r="E402" s="38"/>
      <c r="F402" s="38"/>
      <c r="G402" s="38"/>
      <c r="H402" s="38"/>
      <c r="I402" s="38"/>
      <c r="J402" s="38"/>
      <c r="K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  <c r="AT402" s="38"/>
      <c r="AU402" s="38"/>
      <c r="AV402" s="38"/>
      <c r="AW402" s="38"/>
      <c r="AX402" s="38"/>
      <c r="AY402" s="38"/>
      <c r="AZ402" s="38"/>
      <c r="BA402" s="38"/>
      <c r="BB402" s="38"/>
      <c r="BC402" s="38"/>
      <c r="BE402" s="38"/>
      <c r="BF402" s="38"/>
      <c r="BG402" s="38"/>
      <c r="BH402" s="38"/>
      <c r="BI402" s="38"/>
      <c r="BJ402" s="38"/>
      <c r="BK402" s="38"/>
      <c r="BL402" s="38"/>
      <c r="BM402" s="38"/>
      <c r="BN402" s="38"/>
      <c r="BP402" s="38"/>
      <c r="BQ402" s="38"/>
      <c r="BR402" s="38"/>
      <c r="BS402" s="38"/>
      <c r="BT402" s="38"/>
      <c r="BU402" s="38"/>
      <c r="BV402" s="38"/>
      <c r="BW402" s="38"/>
      <c r="BX402" s="38"/>
      <c r="BY402" s="38"/>
      <c r="BZ402" s="38"/>
      <c r="CA402" s="270"/>
      <c r="CB402" s="38"/>
      <c r="CC402" s="270"/>
      <c r="CD402" s="38"/>
      <c r="CE402" s="38"/>
      <c r="CF402" s="38"/>
      <c r="CG402" s="38"/>
    </row>
    <row r="403" spans="5:85">
      <c r="E403" s="38"/>
      <c r="F403" s="38"/>
      <c r="G403" s="38"/>
      <c r="H403" s="38"/>
      <c r="I403" s="38"/>
      <c r="J403" s="38"/>
      <c r="K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  <c r="AT403" s="38"/>
      <c r="AU403" s="38"/>
      <c r="AV403" s="38"/>
      <c r="AW403" s="38"/>
      <c r="AX403" s="38"/>
      <c r="AY403" s="38"/>
      <c r="AZ403" s="38"/>
      <c r="BA403" s="38"/>
      <c r="BB403" s="38"/>
      <c r="BC403" s="38"/>
      <c r="BE403" s="38"/>
      <c r="BF403" s="38"/>
      <c r="BG403" s="38"/>
      <c r="BH403" s="38"/>
      <c r="BI403" s="38"/>
      <c r="BJ403" s="38"/>
      <c r="BK403" s="38"/>
      <c r="BL403" s="38"/>
      <c r="BM403" s="38"/>
      <c r="BN403" s="38"/>
      <c r="BP403" s="38"/>
      <c r="BQ403" s="38"/>
      <c r="BR403" s="38"/>
      <c r="BS403" s="38"/>
      <c r="BT403" s="38"/>
      <c r="BU403" s="38"/>
      <c r="BV403" s="38"/>
      <c r="BW403" s="38"/>
      <c r="BX403" s="38"/>
      <c r="BY403" s="38"/>
      <c r="BZ403" s="38"/>
      <c r="CA403" s="270"/>
      <c r="CB403" s="38"/>
      <c r="CC403" s="270"/>
      <c r="CD403" s="38"/>
      <c r="CE403" s="38"/>
      <c r="CF403" s="38"/>
      <c r="CG403" s="38"/>
    </row>
    <row r="404" spans="5:85">
      <c r="E404" s="38"/>
      <c r="F404" s="38"/>
      <c r="G404" s="38"/>
      <c r="H404" s="38"/>
      <c r="I404" s="38"/>
      <c r="J404" s="38"/>
      <c r="K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X404" s="38"/>
      <c r="Y404" s="38"/>
      <c r="Z404" s="38"/>
      <c r="AA404" s="38"/>
      <c r="AB404" s="38"/>
      <c r="AC404" s="38"/>
      <c r="AD404" s="38"/>
      <c r="AE404" s="38"/>
      <c r="AF404" s="38"/>
      <c r="AG404" s="38"/>
      <c r="AI404" s="38"/>
      <c r="AJ404" s="38"/>
      <c r="AK404" s="38"/>
      <c r="AL404" s="38"/>
      <c r="AM404" s="38"/>
      <c r="AN404" s="38"/>
      <c r="AO404" s="38"/>
      <c r="AP404" s="38"/>
      <c r="AQ404" s="38"/>
      <c r="AR404" s="38"/>
      <c r="AT404" s="38"/>
      <c r="AU404" s="38"/>
      <c r="AV404" s="38"/>
      <c r="AW404" s="38"/>
      <c r="AX404" s="38"/>
      <c r="AY404" s="38"/>
      <c r="AZ404" s="38"/>
      <c r="BA404" s="38"/>
      <c r="BB404" s="38"/>
      <c r="BC404" s="38"/>
      <c r="BE404" s="38"/>
      <c r="BF404" s="38"/>
      <c r="BG404" s="38"/>
      <c r="BH404" s="38"/>
      <c r="BI404" s="38"/>
      <c r="BJ404" s="38"/>
      <c r="BK404" s="38"/>
      <c r="BL404" s="38"/>
      <c r="BM404" s="38"/>
      <c r="BN404" s="38"/>
      <c r="BP404" s="38"/>
      <c r="BQ404" s="38"/>
      <c r="BR404" s="38"/>
      <c r="BS404" s="38"/>
      <c r="BT404" s="38"/>
      <c r="BU404" s="38"/>
      <c r="BV404" s="38"/>
      <c r="BW404" s="38"/>
      <c r="BX404" s="38"/>
      <c r="BY404" s="38"/>
      <c r="BZ404" s="38"/>
      <c r="CA404" s="270"/>
      <c r="CB404" s="38"/>
      <c r="CC404" s="270"/>
      <c r="CD404" s="38"/>
      <c r="CE404" s="38"/>
      <c r="CF404" s="38"/>
      <c r="CG404" s="38"/>
    </row>
    <row r="405" spans="5:85">
      <c r="E405" s="38"/>
      <c r="F405" s="38"/>
      <c r="G405" s="38"/>
      <c r="H405" s="38"/>
      <c r="I405" s="38"/>
      <c r="J405" s="38"/>
      <c r="K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  <c r="AT405" s="38"/>
      <c r="AU405" s="38"/>
      <c r="AV405" s="38"/>
      <c r="AW405" s="38"/>
      <c r="AX405" s="38"/>
      <c r="AY405" s="38"/>
      <c r="AZ405" s="38"/>
      <c r="BA405" s="38"/>
      <c r="BB405" s="38"/>
      <c r="BC405" s="38"/>
      <c r="BE405" s="38"/>
      <c r="BF405" s="38"/>
      <c r="BG405" s="38"/>
      <c r="BH405" s="38"/>
      <c r="BI405" s="38"/>
      <c r="BJ405" s="38"/>
      <c r="BK405" s="38"/>
      <c r="BL405" s="38"/>
      <c r="BM405" s="38"/>
      <c r="BN405" s="38"/>
      <c r="BP405" s="38"/>
      <c r="BQ405" s="38"/>
      <c r="BR405" s="38"/>
      <c r="BS405" s="38"/>
      <c r="BT405" s="38"/>
      <c r="BU405" s="38"/>
      <c r="BV405" s="38"/>
      <c r="BW405" s="38"/>
      <c r="BX405" s="38"/>
      <c r="BY405" s="38"/>
      <c r="BZ405" s="38"/>
      <c r="CA405" s="270"/>
      <c r="CB405" s="38"/>
      <c r="CC405" s="270"/>
      <c r="CD405" s="38"/>
      <c r="CE405" s="38"/>
      <c r="CF405" s="38"/>
      <c r="CG405" s="38"/>
    </row>
    <row r="406" spans="5:85">
      <c r="E406" s="38"/>
      <c r="F406" s="38"/>
      <c r="G406" s="38"/>
      <c r="H406" s="38"/>
      <c r="I406" s="38"/>
      <c r="J406" s="38"/>
      <c r="K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  <c r="AT406" s="38"/>
      <c r="AU406" s="38"/>
      <c r="AV406" s="38"/>
      <c r="AW406" s="38"/>
      <c r="AX406" s="38"/>
      <c r="AY406" s="38"/>
      <c r="AZ406" s="38"/>
      <c r="BA406" s="38"/>
      <c r="BB406" s="38"/>
      <c r="BC406" s="38"/>
      <c r="BE406" s="38"/>
      <c r="BF406" s="38"/>
      <c r="BG406" s="38"/>
      <c r="BH406" s="38"/>
      <c r="BI406" s="38"/>
      <c r="BJ406" s="38"/>
      <c r="BK406" s="38"/>
      <c r="BL406" s="38"/>
      <c r="BM406" s="38"/>
      <c r="BN406" s="38"/>
      <c r="BP406" s="38"/>
      <c r="BQ406" s="38"/>
      <c r="BR406" s="38"/>
      <c r="BS406" s="38"/>
      <c r="BT406" s="38"/>
      <c r="BU406" s="38"/>
      <c r="BV406" s="38"/>
      <c r="BW406" s="38"/>
      <c r="BX406" s="38"/>
      <c r="BY406" s="38"/>
      <c r="BZ406" s="38"/>
      <c r="CA406" s="270"/>
      <c r="CB406" s="38"/>
      <c r="CC406" s="270"/>
      <c r="CD406" s="38"/>
      <c r="CE406" s="38"/>
      <c r="CF406" s="38"/>
      <c r="CG406" s="38"/>
    </row>
    <row r="407" spans="5:85">
      <c r="E407" s="38"/>
      <c r="F407" s="38"/>
      <c r="G407" s="38"/>
      <c r="H407" s="38"/>
      <c r="I407" s="38"/>
      <c r="J407" s="38"/>
      <c r="K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  <c r="AT407" s="38"/>
      <c r="AU407" s="38"/>
      <c r="AV407" s="38"/>
      <c r="AW407" s="38"/>
      <c r="AX407" s="38"/>
      <c r="AY407" s="38"/>
      <c r="AZ407" s="38"/>
      <c r="BA407" s="38"/>
      <c r="BB407" s="38"/>
      <c r="BC407" s="38"/>
      <c r="BE407" s="38"/>
      <c r="BF407" s="38"/>
      <c r="BG407" s="38"/>
      <c r="BH407" s="38"/>
      <c r="BI407" s="38"/>
      <c r="BJ407" s="38"/>
      <c r="BK407" s="38"/>
      <c r="BL407" s="38"/>
      <c r="BM407" s="38"/>
      <c r="BN407" s="38"/>
      <c r="BP407" s="38"/>
      <c r="BQ407" s="38"/>
      <c r="BR407" s="38"/>
      <c r="BS407" s="38"/>
      <c r="BT407" s="38"/>
      <c r="BU407" s="38"/>
      <c r="BV407" s="38"/>
      <c r="BW407" s="38"/>
      <c r="BX407" s="38"/>
      <c r="BY407" s="38"/>
      <c r="BZ407" s="38"/>
      <c r="CA407" s="270"/>
      <c r="CB407" s="38"/>
      <c r="CC407" s="270"/>
      <c r="CD407" s="38"/>
      <c r="CE407" s="38"/>
      <c r="CF407" s="38"/>
      <c r="CG407" s="38"/>
    </row>
    <row r="408" spans="5:85">
      <c r="E408" s="38"/>
      <c r="F408" s="38"/>
      <c r="G408" s="38"/>
      <c r="H408" s="38"/>
      <c r="I408" s="38"/>
      <c r="J408" s="38"/>
      <c r="K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X408" s="38"/>
      <c r="Y408" s="38"/>
      <c r="Z408" s="38"/>
      <c r="AA408" s="38"/>
      <c r="AB408" s="38"/>
      <c r="AC408" s="38"/>
      <c r="AD408" s="38"/>
      <c r="AE408" s="38"/>
      <c r="AF408" s="38"/>
      <c r="AG408" s="38"/>
      <c r="AI408" s="38"/>
      <c r="AJ408" s="38"/>
      <c r="AK408" s="38"/>
      <c r="AL408" s="38"/>
      <c r="AM408" s="38"/>
      <c r="AN408" s="38"/>
      <c r="AO408" s="38"/>
      <c r="AP408" s="38"/>
      <c r="AQ408" s="38"/>
      <c r="AR408" s="38"/>
      <c r="AT408" s="38"/>
      <c r="AU408" s="38"/>
      <c r="AV408" s="38"/>
      <c r="AW408" s="38"/>
      <c r="AX408" s="38"/>
      <c r="AY408" s="38"/>
      <c r="AZ408" s="38"/>
      <c r="BA408" s="38"/>
      <c r="BB408" s="38"/>
      <c r="BC408" s="38"/>
      <c r="BE408" s="38"/>
      <c r="BF408" s="38"/>
      <c r="BG408" s="38"/>
      <c r="BH408" s="38"/>
      <c r="BI408" s="38"/>
      <c r="BJ408" s="38"/>
      <c r="BK408" s="38"/>
      <c r="BL408" s="38"/>
      <c r="BM408" s="38"/>
      <c r="BN408" s="38"/>
      <c r="BP408" s="38"/>
      <c r="BQ408" s="38"/>
      <c r="BR408" s="38"/>
      <c r="BS408" s="38"/>
      <c r="BT408" s="38"/>
      <c r="BU408" s="38"/>
      <c r="BV408" s="38"/>
      <c r="BW408" s="38"/>
      <c r="BX408" s="38"/>
      <c r="BY408" s="38"/>
      <c r="BZ408" s="38"/>
      <c r="CA408" s="270"/>
      <c r="CB408" s="38"/>
      <c r="CC408" s="270"/>
      <c r="CD408" s="38"/>
      <c r="CE408" s="38"/>
      <c r="CF408" s="38"/>
      <c r="CG408" s="38"/>
    </row>
    <row r="409" spans="5:85">
      <c r="E409" s="38"/>
      <c r="F409" s="38"/>
      <c r="G409" s="38"/>
      <c r="H409" s="38"/>
      <c r="I409" s="38"/>
      <c r="J409" s="38"/>
      <c r="K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  <c r="AT409" s="38"/>
      <c r="AU409" s="38"/>
      <c r="AV409" s="38"/>
      <c r="AW409" s="38"/>
      <c r="AX409" s="38"/>
      <c r="AY409" s="38"/>
      <c r="AZ409" s="38"/>
      <c r="BA409" s="38"/>
      <c r="BB409" s="38"/>
      <c r="BC409" s="38"/>
      <c r="BE409" s="38"/>
      <c r="BF409" s="38"/>
      <c r="BG409" s="38"/>
      <c r="BH409" s="38"/>
      <c r="BI409" s="38"/>
      <c r="BJ409" s="38"/>
      <c r="BK409" s="38"/>
      <c r="BL409" s="38"/>
      <c r="BM409" s="38"/>
      <c r="BN409" s="38"/>
      <c r="BP409" s="38"/>
      <c r="BQ409" s="38"/>
      <c r="BR409" s="38"/>
      <c r="BS409" s="38"/>
      <c r="BT409" s="38"/>
      <c r="BU409" s="38"/>
      <c r="BV409" s="38"/>
      <c r="BW409" s="38"/>
      <c r="BX409" s="38"/>
      <c r="BY409" s="38"/>
      <c r="BZ409" s="38"/>
      <c r="CA409" s="270"/>
      <c r="CB409" s="38"/>
      <c r="CC409" s="270"/>
      <c r="CD409" s="38"/>
      <c r="CE409" s="38"/>
      <c r="CF409" s="38"/>
      <c r="CG409" s="38"/>
    </row>
    <row r="410" spans="5:85">
      <c r="E410" s="38"/>
      <c r="F410" s="38"/>
      <c r="G410" s="38"/>
      <c r="H410" s="38"/>
      <c r="I410" s="38"/>
      <c r="J410" s="38"/>
      <c r="K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  <c r="AT410" s="38"/>
      <c r="AU410" s="38"/>
      <c r="AV410" s="38"/>
      <c r="AW410" s="38"/>
      <c r="AX410" s="38"/>
      <c r="AY410" s="38"/>
      <c r="AZ410" s="38"/>
      <c r="BA410" s="38"/>
      <c r="BB410" s="38"/>
      <c r="BC410" s="38"/>
      <c r="BE410" s="38"/>
      <c r="BF410" s="38"/>
      <c r="BG410" s="38"/>
      <c r="BH410" s="38"/>
      <c r="BI410" s="38"/>
      <c r="BJ410" s="38"/>
      <c r="BK410" s="38"/>
      <c r="BL410" s="38"/>
      <c r="BM410" s="38"/>
      <c r="BN410" s="38"/>
      <c r="BP410" s="38"/>
      <c r="BQ410" s="38"/>
      <c r="BR410" s="38"/>
      <c r="BS410" s="38"/>
      <c r="BT410" s="38"/>
      <c r="BU410" s="38"/>
      <c r="BV410" s="38"/>
      <c r="BW410" s="38"/>
      <c r="BX410" s="38"/>
      <c r="BY410" s="38"/>
      <c r="BZ410" s="38"/>
      <c r="CA410" s="270"/>
      <c r="CB410" s="38"/>
      <c r="CC410" s="270"/>
      <c r="CD410" s="38"/>
      <c r="CE410" s="38"/>
      <c r="CF410" s="38"/>
      <c r="CG410" s="38"/>
    </row>
    <row r="411" spans="5:85">
      <c r="E411" s="38"/>
      <c r="F411" s="38"/>
      <c r="G411" s="38"/>
      <c r="H411" s="38"/>
      <c r="I411" s="38"/>
      <c r="J411" s="38"/>
      <c r="K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  <c r="AT411" s="38"/>
      <c r="AU411" s="38"/>
      <c r="AV411" s="38"/>
      <c r="AW411" s="38"/>
      <c r="AX411" s="38"/>
      <c r="AY411" s="38"/>
      <c r="AZ411" s="38"/>
      <c r="BA411" s="38"/>
      <c r="BB411" s="38"/>
      <c r="BC411" s="38"/>
      <c r="BE411" s="38"/>
      <c r="BF411" s="38"/>
      <c r="BG411" s="38"/>
      <c r="BH411" s="38"/>
      <c r="BI411" s="38"/>
      <c r="BJ411" s="38"/>
      <c r="BK411" s="38"/>
      <c r="BL411" s="38"/>
      <c r="BM411" s="38"/>
      <c r="BN411" s="38"/>
      <c r="BP411" s="38"/>
      <c r="BQ411" s="38"/>
      <c r="BR411" s="38"/>
      <c r="BS411" s="38"/>
      <c r="BT411" s="38"/>
      <c r="BU411" s="38"/>
      <c r="BV411" s="38"/>
      <c r="BW411" s="38"/>
      <c r="BX411" s="38"/>
      <c r="BY411" s="38"/>
      <c r="BZ411" s="38"/>
      <c r="CA411" s="270"/>
      <c r="CB411" s="38"/>
      <c r="CC411" s="270"/>
      <c r="CD411" s="38"/>
      <c r="CE411" s="38"/>
      <c r="CF411" s="38"/>
      <c r="CG411" s="38"/>
    </row>
    <row r="412" spans="5:85">
      <c r="E412" s="38"/>
      <c r="F412" s="38"/>
      <c r="G412" s="38"/>
      <c r="H412" s="38"/>
      <c r="I412" s="38"/>
      <c r="J412" s="38"/>
      <c r="K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X412" s="38"/>
      <c r="Y412" s="38"/>
      <c r="Z412" s="38"/>
      <c r="AA412" s="38"/>
      <c r="AB412" s="38"/>
      <c r="AC412" s="38"/>
      <c r="AD412" s="38"/>
      <c r="AE412" s="38"/>
      <c r="AF412" s="38"/>
      <c r="AG412" s="38"/>
      <c r="AI412" s="38"/>
      <c r="AJ412" s="38"/>
      <c r="AK412" s="38"/>
      <c r="AL412" s="38"/>
      <c r="AM412" s="38"/>
      <c r="AN412" s="38"/>
      <c r="AO412" s="38"/>
      <c r="AP412" s="38"/>
      <c r="AQ412" s="38"/>
      <c r="AR412" s="38"/>
      <c r="AT412" s="38"/>
      <c r="AU412" s="38"/>
      <c r="AV412" s="38"/>
      <c r="AW412" s="38"/>
      <c r="AX412" s="38"/>
      <c r="AY412" s="38"/>
      <c r="AZ412" s="38"/>
      <c r="BA412" s="38"/>
      <c r="BB412" s="38"/>
      <c r="BC412" s="38"/>
      <c r="BE412" s="38"/>
      <c r="BF412" s="38"/>
      <c r="BG412" s="38"/>
      <c r="BH412" s="38"/>
      <c r="BI412" s="38"/>
      <c r="BJ412" s="38"/>
      <c r="BK412" s="38"/>
      <c r="BL412" s="38"/>
      <c r="BM412" s="38"/>
      <c r="BN412" s="38"/>
      <c r="BP412" s="38"/>
      <c r="BQ412" s="38"/>
      <c r="BR412" s="38"/>
      <c r="BS412" s="38"/>
      <c r="BT412" s="38"/>
      <c r="BU412" s="38"/>
      <c r="BV412" s="38"/>
      <c r="BW412" s="38"/>
      <c r="BX412" s="38"/>
      <c r="BY412" s="38"/>
      <c r="BZ412" s="38"/>
      <c r="CA412" s="270"/>
      <c r="CB412" s="38"/>
      <c r="CC412" s="270"/>
      <c r="CD412" s="38"/>
      <c r="CE412" s="38"/>
      <c r="CF412" s="38"/>
      <c r="CG412" s="38"/>
    </row>
    <row r="413" spans="5:85">
      <c r="E413" s="38"/>
      <c r="F413" s="38"/>
      <c r="G413" s="38"/>
      <c r="H413" s="38"/>
      <c r="I413" s="38"/>
      <c r="J413" s="38"/>
      <c r="K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  <c r="AT413" s="38"/>
      <c r="AU413" s="38"/>
      <c r="AV413" s="38"/>
      <c r="AW413" s="38"/>
      <c r="AX413" s="38"/>
      <c r="AY413" s="38"/>
      <c r="AZ413" s="38"/>
      <c r="BA413" s="38"/>
      <c r="BB413" s="38"/>
      <c r="BC413" s="38"/>
      <c r="BE413" s="38"/>
      <c r="BF413" s="38"/>
      <c r="BG413" s="38"/>
      <c r="BH413" s="38"/>
      <c r="BI413" s="38"/>
      <c r="BJ413" s="38"/>
      <c r="BK413" s="38"/>
      <c r="BL413" s="38"/>
      <c r="BM413" s="38"/>
      <c r="BN413" s="38"/>
      <c r="BP413" s="38"/>
      <c r="BQ413" s="38"/>
      <c r="BR413" s="38"/>
      <c r="BS413" s="38"/>
      <c r="BT413" s="38"/>
      <c r="BU413" s="38"/>
      <c r="BV413" s="38"/>
      <c r="BW413" s="38"/>
      <c r="BX413" s="38"/>
      <c r="BY413" s="38"/>
      <c r="BZ413" s="38"/>
      <c r="CA413" s="270"/>
      <c r="CB413" s="38"/>
      <c r="CC413" s="270"/>
      <c r="CD413" s="38"/>
      <c r="CE413" s="38"/>
      <c r="CF413" s="38"/>
      <c r="CG413" s="38"/>
    </row>
    <row r="414" spans="5:85">
      <c r="E414" s="38"/>
      <c r="F414" s="38"/>
      <c r="G414" s="38"/>
      <c r="H414" s="38"/>
      <c r="I414" s="38"/>
      <c r="J414" s="38"/>
      <c r="K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  <c r="AT414" s="38"/>
      <c r="AU414" s="38"/>
      <c r="AV414" s="38"/>
      <c r="AW414" s="38"/>
      <c r="AX414" s="38"/>
      <c r="AY414" s="38"/>
      <c r="AZ414" s="38"/>
      <c r="BA414" s="38"/>
      <c r="BB414" s="38"/>
      <c r="BC414" s="38"/>
      <c r="BE414" s="38"/>
      <c r="BF414" s="38"/>
      <c r="BG414" s="38"/>
      <c r="BH414" s="38"/>
      <c r="BI414" s="38"/>
      <c r="BJ414" s="38"/>
      <c r="BK414" s="38"/>
      <c r="BL414" s="38"/>
      <c r="BM414" s="38"/>
      <c r="BN414" s="38"/>
      <c r="BP414" s="38"/>
      <c r="BQ414" s="38"/>
      <c r="BR414" s="38"/>
      <c r="BS414" s="38"/>
      <c r="BT414" s="38"/>
      <c r="BU414" s="38"/>
      <c r="BV414" s="38"/>
      <c r="BW414" s="38"/>
      <c r="BX414" s="38"/>
      <c r="BY414" s="38"/>
      <c r="BZ414" s="38"/>
      <c r="CA414" s="270"/>
      <c r="CB414" s="38"/>
      <c r="CC414" s="270"/>
      <c r="CD414" s="38"/>
      <c r="CE414" s="38"/>
      <c r="CF414" s="38"/>
      <c r="CG414" s="38"/>
    </row>
    <row r="415" spans="5:85">
      <c r="E415" s="38"/>
      <c r="F415" s="38"/>
      <c r="G415" s="38"/>
      <c r="H415" s="38"/>
      <c r="I415" s="38"/>
      <c r="J415" s="38"/>
      <c r="K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  <c r="AT415" s="38"/>
      <c r="AU415" s="38"/>
      <c r="AV415" s="38"/>
      <c r="AW415" s="38"/>
      <c r="AX415" s="38"/>
      <c r="AY415" s="38"/>
      <c r="AZ415" s="38"/>
      <c r="BA415" s="38"/>
      <c r="BB415" s="38"/>
      <c r="BC415" s="38"/>
      <c r="BE415" s="38"/>
      <c r="BF415" s="38"/>
      <c r="BG415" s="38"/>
      <c r="BH415" s="38"/>
      <c r="BI415" s="38"/>
      <c r="BJ415" s="38"/>
      <c r="BK415" s="38"/>
      <c r="BL415" s="38"/>
      <c r="BM415" s="38"/>
      <c r="BN415" s="38"/>
      <c r="BP415" s="38"/>
      <c r="BQ415" s="38"/>
      <c r="BR415" s="38"/>
      <c r="BS415" s="38"/>
      <c r="BT415" s="38"/>
      <c r="BU415" s="38"/>
      <c r="BV415" s="38"/>
      <c r="BW415" s="38"/>
      <c r="BX415" s="38"/>
      <c r="BY415" s="38"/>
      <c r="BZ415" s="38"/>
      <c r="CA415" s="270"/>
      <c r="CB415" s="38"/>
      <c r="CC415" s="270"/>
      <c r="CD415" s="38"/>
      <c r="CE415" s="38"/>
      <c r="CF415" s="38"/>
      <c r="CG415" s="38"/>
    </row>
    <row r="416" spans="5:85">
      <c r="E416" s="38"/>
      <c r="F416" s="38"/>
      <c r="G416" s="38"/>
      <c r="H416" s="38"/>
      <c r="I416" s="38"/>
      <c r="J416" s="38"/>
      <c r="K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X416" s="38"/>
      <c r="Y416" s="38"/>
      <c r="Z416" s="38"/>
      <c r="AA416" s="38"/>
      <c r="AB416" s="38"/>
      <c r="AC416" s="38"/>
      <c r="AD416" s="38"/>
      <c r="AE416" s="38"/>
      <c r="AF416" s="38"/>
      <c r="AG416" s="38"/>
      <c r="AI416" s="38"/>
      <c r="AJ416" s="38"/>
      <c r="AK416" s="38"/>
      <c r="AL416" s="38"/>
      <c r="AM416" s="38"/>
      <c r="AN416" s="38"/>
      <c r="AO416" s="38"/>
      <c r="AP416" s="38"/>
      <c r="AQ416" s="38"/>
      <c r="AR416" s="38"/>
      <c r="AT416" s="38"/>
      <c r="AU416" s="38"/>
      <c r="AV416" s="38"/>
      <c r="AW416" s="38"/>
      <c r="AX416" s="38"/>
      <c r="AY416" s="38"/>
      <c r="AZ416" s="38"/>
      <c r="BA416" s="38"/>
      <c r="BB416" s="38"/>
      <c r="BC416" s="38"/>
      <c r="BE416" s="38"/>
      <c r="BF416" s="38"/>
      <c r="BG416" s="38"/>
      <c r="BH416" s="38"/>
      <c r="BI416" s="38"/>
      <c r="BJ416" s="38"/>
      <c r="BK416" s="38"/>
      <c r="BL416" s="38"/>
      <c r="BM416" s="38"/>
      <c r="BN416" s="38"/>
      <c r="BP416" s="38"/>
      <c r="BQ416" s="38"/>
      <c r="BR416" s="38"/>
      <c r="BS416" s="38"/>
      <c r="BT416" s="38"/>
      <c r="BU416" s="38"/>
      <c r="BV416" s="38"/>
      <c r="BW416" s="38"/>
      <c r="BX416" s="38"/>
      <c r="BY416" s="38"/>
      <c r="BZ416" s="38"/>
      <c r="CA416" s="270"/>
      <c r="CB416" s="38"/>
      <c r="CC416" s="270"/>
      <c r="CD416" s="38"/>
      <c r="CE416" s="38"/>
      <c r="CF416" s="38"/>
      <c r="CG416" s="38"/>
    </row>
    <row r="417" spans="5:85">
      <c r="E417" s="38"/>
      <c r="F417" s="38"/>
      <c r="G417" s="38"/>
      <c r="H417" s="38"/>
      <c r="I417" s="38"/>
      <c r="J417" s="38"/>
      <c r="K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X417" s="38"/>
      <c r="Y417" s="38"/>
      <c r="Z417" s="38"/>
      <c r="AA417" s="38"/>
      <c r="AB417" s="38"/>
      <c r="AC417" s="38"/>
      <c r="AD417" s="38"/>
      <c r="AE417" s="38"/>
      <c r="AF417" s="38"/>
      <c r="AG417" s="38"/>
      <c r="AI417" s="38"/>
      <c r="AJ417" s="38"/>
      <c r="AK417" s="38"/>
      <c r="AL417" s="38"/>
      <c r="AM417" s="38"/>
      <c r="AN417" s="38"/>
      <c r="AO417" s="38"/>
      <c r="AP417" s="38"/>
      <c r="AQ417" s="38"/>
      <c r="AR417" s="38"/>
      <c r="AT417" s="38"/>
      <c r="AU417" s="38"/>
      <c r="AV417" s="38"/>
      <c r="AW417" s="38"/>
      <c r="AX417" s="38"/>
      <c r="AY417" s="38"/>
      <c r="AZ417" s="38"/>
      <c r="BA417" s="38"/>
      <c r="BB417" s="38"/>
      <c r="BC417" s="38"/>
      <c r="BE417" s="38"/>
      <c r="BF417" s="38"/>
      <c r="BG417" s="38"/>
      <c r="BH417" s="38"/>
      <c r="BI417" s="38"/>
      <c r="BJ417" s="38"/>
      <c r="BK417" s="38"/>
      <c r="BL417" s="38"/>
      <c r="BM417" s="38"/>
      <c r="BN417" s="38"/>
      <c r="BP417" s="38"/>
      <c r="BQ417" s="38"/>
      <c r="BR417" s="38"/>
      <c r="BS417" s="38"/>
      <c r="BT417" s="38"/>
      <c r="BU417" s="38"/>
      <c r="BV417" s="38"/>
      <c r="BW417" s="38"/>
      <c r="BX417" s="38"/>
      <c r="BY417" s="38"/>
      <c r="BZ417" s="38"/>
      <c r="CA417" s="270"/>
      <c r="CB417" s="38"/>
      <c r="CC417" s="270"/>
      <c r="CD417" s="38"/>
      <c r="CE417" s="38"/>
      <c r="CF417" s="38"/>
      <c r="CG417" s="38"/>
    </row>
    <row r="418" spans="5:85">
      <c r="E418" s="38"/>
      <c r="F418" s="38"/>
      <c r="G418" s="38"/>
      <c r="H418" s="38"/>
      <c r="I418" s="38"/>
      <c r="J418" s="38"/>
      <c r="K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X418" s="38"/>
      <c r="Y418" s="38"/>
      <c r="Z418" s="38"/>
      <c r="AA418" s="38"/>
      <c r="AB418" s="38"/>
      <c r="AC418" s="38"/>
      <c r="AD418" s="38"/>
      <c r="AE418" s="38"/>
      <c r="AF418" s="38"/>
      <c r="AG418" s="38"/>
      <c r="AI418" s="38"/>
      <c r="AJ418" s="38"/>
      <c r="AK418" s="38"/>
      <c r="AL418" s="38"/>
      <c r="AM418" s="38"/>
      <c r="AN418" s="38"/>
      <c r="AO418" s="38"/>
      <c r="AP418" s="38"/>
      <c r="AQ418" s="38"/>
      <c r="AR418" s="38"/>
      <c r="AT418" s="38"/>
      <c r="AU418" s="38"/>
      <c r="AV418" s="38"/>
      <c r="AW418" s="38"/>
      <c r="AX418" s="38"/>
      <c r="AY418" s="38"/>
      <c r="AZ418" s="38"/>
      <c r="BA418" s="38"/>
      <c r="BB418" s="38"/>
      <c r="BC418" s="38"/>
      <c r="BE418" s="38"/>
      <c r="BF418" s="38"/>
      <c r="BG418" s="38"/>
      <c r="BH418" s="38"/>
      <c r="BI418" s="38"/>
      <c r="BJ418" s="38"/>
      <c r="BK418" s="38"/>
      <c r="BL418" s="38"/>
      <c r="BM418" s="38"/>
      <c r="BN418" s="38"/>
      <c r="BP418" s="38"/>
      <c r="BQ418" s="38"/>
      <c r="BR418" s="38"/>
      <c r="BS418" s="38"/>
      <c r="BT418" s="38"/>
      <c r="BU418" s="38"/>
      <c r="BV418" s="38"/>
      <c r="BW418" s="38"/>
      <c r="BX418" s="38"/>
      <c r="BY418" s="38"/>
      <c r="BZ418" s="38"/>
      <c r="CA418" s="270"/>
      <c r="CB418" s="38"/>
      <c r="CC418" s="270"/>
      <c r="CD418" s="38"/>
      <c r="CE418" s="38"/>
      <c r="CF418" s="38"/>
      <c r="CG418" s="38"/>
    </row>
    <row r="419" spans="5:85">
      <c r="E419" s="38"/>
      <c r="F419" s="38"/>
      <c r="G419" s="38"/>
      <c r="H419" s="38"/>
      <c r="I419" s="38"/>
      <c r="J419" s="38"/>
      <c r="K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X419" s="38"/>
      <c r="Y419" s="38"/>
      <c r="Z419" s="38"/>
      <c r="AA419" s="38"/>
      <c r="AB419" s="38"/>
      <c r="AC419" s="38"/>
      <c r="AD419" s="38"/>
      <c r="AE419" s="38"/>
      <c r="AF419" s="38"/>
      <c r="AG419" s="38"/>
      <c r="AI419" s="38"/>
      <c r="AJ419" s="38"/>
      <c r="AK419" s="38"/>
      <c r="AL419" s="38"/>
      <c r="AM419" s="38"/>
      <c r="AN419" s="38"/>
      <c r="AO419" s="38"/>
      <c r="AP419" s="38"/>
      <c r="AQ419" s="38"/>
      <c r="AR419" s="38"/>
      <c r="AT419" s="38"/>
      <c r="AU419" s="38"/>
      <c r="AV419" s="38"/>
      <c r="AW419" s="38"/>
      <c r="AX419" s="38"/>
      <c r="AY419" s="38"/>
      <c r="AZ419" s="38"/>
      <c r="BA419" s="38"/>
      <c r="BB419" s="38"/>
      <c r="BC419" s="38"/>
      <c r="BE419" s="38"/>
      <c r="BF419" s="38"/>
      <c r="BG419" s="38"/>
      <c r="BH419" s="38"/>
      <c r="BI419" s="38"/>
      <c r="BJ419" s="38"/>
      <c r="BK419" s="38"/>
      <c r="BL419" s="38"/>
      <c r="BM419" s="38"/>
      <c r="BN419" s="38"/>
      <c r="BP419" s="38"/>
      <c r="BQ419" s="38"/>
      <c r="BR419" s="38"/>
      <c r="BS419" s="38"/>
      <c r="BT419" s="38"/>
      <c r="BU419" s="38"/>
      <c r="BV419" s="38"/>
      <c r="BW419" s="38"/>
      <c r="BX419" s="38"/>
      <c r="BY419" s="38"/>
      <c r="BZ419" s="38"/>
      <c r="CA419" s="270"/>
      <c r="CB419" s="38"/>
      <c r="CC419" s="270"/>
      <c r="CD419" s="38"/>
      <c r="CE419" s="38"/>
      <c r="CF419" s="38"/>
      <c r="CG419" s="38"/>
    </row>
    <row r="420" spans="5:85">
      <c r="E420" s="38"/>
      <c r="F420" s="38"/>
      <c r="G420" s="38"/>
      <c r="H420" s="38"/>
      <c r="I420" s="38"/>
      <c r="J420" s="38"/>
      <c r="K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X420" s="38"/>
      <c r="Y420" s="38"/>
      <c r="Z420" s="38"/>
      <c r="AA420" s="38"/>
      <c r="AB420" s="38"/>
      <c r="AC420" s="38"/>
      <c r="AD420" s="38"/>
      <c r="AE420" s="38"/>
      <c r="AF420" s="38"/>
      <c r="AG420" s="38"/>
      <c r="AI420" s="38"/>
      <c r="AJ420" s="38"/>
      <c r="AK420" s="38"/>
      <c r="AL420" s="38"/>
      <c r="AM420" s="38"/>
      <c r="AN420" s="38"/>
      <c r="AO420" s="38"/>
      <c r="AP420" s="38"/>
      <c r="AQ420" s="38"/>
      <c r="AR420" s="38"/>
      <c r="AT420" s="38"/>
      <c r="AU420" s="38"/>
      <c r="AV420" s="38"/>
      <c r="AW420" s="38"/>
      <c r="AX420" s="38"/>
      <c r="AY420" s="38"/>
      <c r="AZ420" s="38"/>
      <c r="BA420" s="38"/>
      <c r="BB420" s="38"/>
      <c r="BC420" s="38"/>
      <c r="BE420" s="38"/>
      <c r="BF420" s="38"/>
      <c r="BG420" s="38"/>
      <c r="BH420" s="38"/>
      <c r="BI420" s="38"/>
      <c r="BJ420" s="38"/>
      <c r="BK420" s="38"/>
      <c r="BL420" s="38"/>
      <c r="BM420" s="38"/>
      <c r="BN420" s="38"/>
      <c r="BP420" s="38"/>
      <c r="BQ420" s="38"/>
      <c r="BR420" s="38"/>
      <c r="BS420" s="38"/>
      <c r="BT420" s="38"/>
      <c r="BU420" s="38"/>
      <c r="BV420" s="38"/>
      <c r="BW420" s="38"/>
      <c r="BX420" s="38"/>
      <c r="BY420" s="38"/>
      <c r="BZ420" s="38"/>
      <c r="CA420" s="270"/>
      <c r="CB420" s="38"/>
      <c r="CC420" s="270"/>
      <c r="CD420" s="38"/>
      <c r="CE420" s="38"/>
      <c r="CF420" s="38"/>
      <c r="CG420" s="38"/>
    </row>
    <row r="421" spans="5:85">
      <c r="E421" s="38"/>
      <c r="F421" s="38"/>
      <c r="G421" s="38"/>
      <c r="H421" s="38"/>
      <c r="I421" s="38"/>
      <c r="J421" s="38"/>
      <c r="K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X421" s="38"/>
      <c r="Y421" s="38"/>
      <c r="Z421" s="38"/>
      <c r="AA421" s="38"/>
      <c r="AB421" s="38"/>
      <c r="AC421" s="38"/>
      <c r="AD421" s="38"/>
      <c r="AE421" s="38"/>
      <c r="AF421" s="38"/>
      <c r="AG421" s="38"/>
      <c r="AI421" s="38"/>
      <c r="AJ421" s="38"/>
      <c r="AK421" s="38"/>
      <c r="AL421" s="38"/>
      <c r="AM421" s="38"/>
      <c r="AN421" s="38"/>
      <c r="AO421" s="38"/>
      <c r="AP421" s="38"/>
      <c r="AQ421" s="38"/>
      <c r="AR421" s="38"/>
      <c r="AT421" s="38"/>
      <c r="AU421" s="38"/>
      <c r="AV421" s="38"/>
      <c r="AW421" s="38"/>
      <c r="AX421" s="38"/>
      <c r="AY421" s="38"/>
      <c r="AZ421" s="38"/>
      <c r="BA421" s="38"/>
      <c r="BB421" s="38"/>
      <c r="BC421" s="38"/>
      <c r="BE421" s="38"/>
      <c r="BF421" s="38"/>
      <c r="BG421" s="38"/>
      <c r="BH421" s="38"/>
      <c r="BI421" s="38"/>
      <c r="BJ421" s="38"/>
      <c r="BK421" s="38"/>
      <c r="BL421" s="38"/>
      <c r="BM421" s="38"/>
      <c r="BN421" s="38"/>
      <c r="BP421" s="38"/>
      <c r="BQ421" s="38"/>
      <c r="BR421" s="38"/>
      <c r="BS421" s="38"/>
      <c r="BT421" s="38"/>
      <c r="BU421" s="38"/>
      <c r="BV421" s="38"/>
      <c r="BW421" s="38"/>
      <c r="BX421" s="38"/>
      <c r="BY421" s="38"/>
      <c r="BZ421" s="38"/>
      <c r="CA421" s="270"/>
      <c r="CB421" s="38"/>
      <c r="CC421" s="270"/>
      <c r="CD421" s="38"/>
      <c r="CE421" s="38"/>
      <c r="CF421" s="38"/>
      <c r="CG421" s="38"/>
    </row>
    <row r="422" spans="5:85">
      <c r="E422" s="38"/>
      <c r="F422" s="38"/>
      <c r="G422" s="38"/>
      <c r="H422" s="38"/>
      <c r="I422" s="38"/>
      <c r="J422" s="38"/>
      <c r="K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X422" s="38"/>
      <c r="Y422" s="38"/>
      <c r="Z422" s="38"/>
      <c r="AA422" s="38"/>
      <c r="AB422" s="38"/>
      <c r="AC422" s="38"/>
      <c r="AD422" s="38"/>
      <c r="AE422" s="38"/>
      <c r="AF422" s="38"/>
      <c r="AG422" s="38"/>
      <c r="AI422" s="38"/>
      <c r="AJ422" s="38"/>
      <c r="AK422" s="38"/>
      <c r="AL422" s="38"/>
      <c r="AM422" s="38"/>
      <c r="AN422" s="38"/>
      <c r="AO422" s="38"/>
      <c r="AP422" s="38"/>
      <c r="AQ422" s="38"/>
      <c r="AR422" s="38"/>
      <c r="AT422" s="38"/>
      <c r="AU422" s="38"/>
      <c r="AV422" s="38"/>
      <c r="AW422" s="38"/>
      <c r="AX422" s="38"/>
      <c r="AY422" s="38"/>
      <c r="AZ422" s="38"/>
      <c r="BA422" s="38"/>
      <c r="BB422" s="38"/>
      <c r="BC422" s="38"/>
      <c r="BE422" s="38"/>
      <c r="BF422" s="38"/>
      <c r="BG422" s="38"/>
      <c r="BH422" s="38"/>
      <c r="BI422" s="38"/>
      <c r="BJ422" s="38"/>
      <c r="BK422" s="38"/>
      <c r="BL422" s="38"/>
      <c r="BM422" s="38"/>
      <c r="BN422" s="38"/>
      <c r="BP422" s="38"/>
      <c r="BQ422" s="38"/>
      <c r="BR422" s="38"/>
      <c r="BS422" s="38"/>
      <c r="BT422" s="38"/>
      <c r="BU422" s="38"/>
      <c r="BV422" s="38"/>
      <c r="BW422" s="38"/>
      <c r="BX422" s="38"/>
      <c r="BY422" s="38"/>
      <c r="BZ422" s="38"/>
      <c r="CA422" s="270"/>
      <c r="CB422" s="38"/>
      <c r="CC422" s="270"/>
      <c r="CD422" s="38"/>
      <c r="CE422" s="38"/>
      <c r="CF422" s="38"/>
      <c r="CG422" s="38"/>
    </row>
    <row r="423" spans="5:85">
      <c r="E423" s="38"/>
      <c r="F423" s="38"/>
      <c r="G423" s="38"/>
      <c r="H423" s="38"/>
      <c r="I423" s="38"/>
      <c r="J423" s="38"/>
      <c r="K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X423" s="38"/>
      <c r="Y423" s="38"/>
      <c r="Z423" s="38"/>
      <c r="AA423" s="38"/>
      <c r="AB423" s="38"/>
      <c r="AC423" s="38"/>
      <c r="AD423" s="38"/>
      <c r="AE423" s="38"/>
      <c r="AF423" s="38"/>
      <c r="AG423" s="38"/>
      <c r="AI423" s="38"/>
      <c r="AJ423" s="38"/>
      <c r="AK423" s="38"/>
      <c r="AL423" s="38"/>
      <c r="AM423" s="38"/>
      <c r="AN423" s="38"/>
      <c r="AO423" s="38"/>
      <c r="AP423" s="38"/>
      <c r="AQ423" s="38"/>
      <c r="AR423" s="38"/>
      <c r="AT423" s="38"/>
      <c r="AU423" s="38"/>
      <c r="AV423" s="38"/>
      <c r="AW423" s="38"/>
      <c r="AX423" s="38"/>
      <c r="AY423" s="38"/>
      <c r="AZ423" s="38"/>
      <c r="BA423" s="38"/>
      <c r="BB423" s="38"/>
      <c r="BC423" s="38"/>
      <c r="BE423" s="38"/>
      <c r="BF423" s="38"/>
      <c r="BG423" s="38"/>
      <c r="BH423" s="38"/>
      <c r="BI423" s="38"/>
      <c r="BJ423" s="38"/>
      <c r="BK423" s="38"/>
      <c r="BL423" s="38"/>
      <c r="BM423" s="38"/>
      <c r="BN423" s="38"/>
      <c r="BP423" s="38"/>
      <c r="BQ423" s="38"/>
      <c r="BR423" s="38"/>
      <c r="BS423" s="38"/>
      <c r="BT423" s="38"/>
      <c r="BU423" s="38"/>
      <c r="BV423" s="38"/>
      <c r="BW423" s="38"/>
      <c r="BX423" s="38"/>
      <c r="BY423" s="38"/>
      <c r="BZ423" s="38"/>
      <c r="CA423" s="270"/>
      <c r="CB423" s="38"/>
      <c r="CC423" s="270"/>
      <c r="CD423" s="38"/>
      <c r="CE423" s="38"/>
      <c r="CF423" s="38"/>
      <c r="CG423" s="38"/>
    </row>
    <row r="424" spans="5:85">
      <c r="E424" s="38"/>
      <c r="F424" s="38"/>
      <c r="G424" s="38"/>
      <c r="H424" s="38"/>
      <c r="I424" s="38"/>
      <c r="J424" s="38"/>
      <c r="K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X424" s="38"/>
      <c r="Y424" s="38"/>
      <c r="Z424" s="38"/>
      <c r="AA424" s="38"/>
      <c r="AB424" s="38"/>
      <c r="AC424" s="38"/>
      <c r="AD424" s="38"/>
      <c r="AE424" s="38"/>
      <c r="AF424" s="38"/>
      <c r="AG424" s="38"/>
      <c r="AI424" s="38"/>
      <c r="AJ424" s="38"/>
      <c r="AK424" s="38"/>
      <c r="AL424" s="38"/>
      <c r="AM424" s="38"/>
      <c r="AN424" s="38"/>
      <c r="AO424" s="38"/>
      <c r="AP424" s="38"/>
      <c r="AQ424" s="38"/>
      <c r="AR424" s="38"/>
      <c r="AT424" s="38"/>
      <c r="AU424" s="38"/>
      <c r="AV424" s="38"/>
      <c r="AW424" s="38"/>
      <c r="AX424" s="38"/>
      <c r="AY424" s="38"/>
      <c r="AZ424" s="38"/>
      <c r="BA424" s="38"/>
      <c r="BB424" s="38"/>
      <c r="BC424" s="38"/>
      <c r="BE424" s="38"/>
      <c r="BF424" s="38"/>
      <c r="BG424" s="38"/>
      <c r="BH424" s="38"/>
      <c r="BI424" s="38"/>
      <c r="BJ424" s="38"/>
      <c r="BK424" s="38"/>
      <c r="BL424" s="38"/>
      <c r="BM424" s="38"/>
      <c r="BN424" s="38"/>
      <c r="BP424" s="38"/>
      <c r="BQ424" s="38"/>
      <c r="BR424" s="38"/>
      <c r="BS424" s="38"/>
      <c r="BT424" s="38"/>
      <c r="BU424" s="38"/>
      <c r="BV424" s="38"/>
      <c r="BW424" s="38"/>
      <c r="BX424" s="38"/>
      <c r="BY424" s="38"/>
      <c r="BZ424" s="38"/>
      <c r="CA424" s="270"/>
      <c r="CB424" s="38"/>
      <c r="CC424" s="270"/>
      <c r="CD424" s="38"/>
      <c r="CE424" s="38"/>
      <c r="CF424" s="38"/>
      <c r="CG424" s="38"/>
    </row>
    <row r="425" spans="5:85">
      <c r="E425" s="38"/>
      <c r="F425" s="38"/>
      <c r="G425" s="38"/>
      <c r="H425" s="38"/>
      <c r="I425" s="38"/>
      <c r="J425" s="38"/>
      <c r="K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X425" s="38"/>
      <c r="Y425" s="38"/>
      <c r="Z425" s="38"/>
      <c r="AA425" s="38"/>
      <c r="AB425" s="38"/>
      <c r="AC425" s="38"/>
      <c r="AD425" s="38"/>
      <c r="AE425" s="38"/>
      <c r="AF425" s="38"/>
      <c r="AG425" s="38"/>
      <c r="AI425" s="38"/>
      <c r="AJ425" s="38"/>
      <c r="AK425" s="38"/>
      <c r="AL425" s="38"/>
      <c r="AM425" s="38"/>
      <c r="AN425" s="38"/>
      <c r="AO425" s="38"/>
      <c r="AP425" s="38"/>
      <c r="AQ425" s="38"/>
      <c r="AR425" s="38"/>
      <c r="AT425" s="38"/>
      <c r="AU425" s="38"/>
      <c r="AV425" s="38"/>
      <c r="AW425" s="38"/>
      <c r="AX425" s="38"/>
      <c r="AY425" s="38"/>
      <c r="AZ425" s="38"/>
      <c r="BA425" s="38"/>
      <c r="BB425" s="38"/>
      <c r="BC425" s="38"/>
      <c r="BE425" s="38"/>
      <c r="BF425" s="38"/>
      <c r="BG425" s="38"/>
      <c r="BH425" s="38"/>
      <c r="BI425" s="38"/>
      <c r="BJ425" s="38"/>
      <c r="BK425" s="38"/>
      <c r="BL425" s="38"/>
      <c r="BM425" s="38"/>
      <c r="BN425" s="38"/>
      <c r="BP425" s="38"/>
      <c r="BQ425" s="38"/>
      <c r="BR425" s="38"/>
      <c r="BS425" s="38"/>
      <c r="BT425" s="38"/>
      <c r="BU425" s="38"/>
      <c r="BV425" s="38"/>
      <c r="BW425" s="38"/>
      <c r="BX425" s="38"/>
      <c r="BY425" s="38"/>
      <c r="BZ425" s="38"/>
      <c r="CA425" s="270"/>
      <c r="CB425" s="38"/>
      <c r="CC425" s="270"/>
      <c r="CD425" s="38"/>
      <c r="CE425" s="38"/>
      <c r="CF425" s="38"/>
      <c r="CG425" s="38"/>
    </row>
    <row r="426" spans="5:85">
      <c r="E426" s="38"/>
      <c r="F426" s="38"/>
      <c r="G426" s="38"/>
      <c r="H426" s="38"/>
      <c r="I426" s="38"/>
      <c r="J426" s="38"/>
      <c r="K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X426" s="38"/>
      <c r="Y426" s="38"/>
      <c r="Z426" s="38"/>
      <c r="AA426" s="38"/>
      <c r="AB426" s="38"/>
      <c r="AC426" s="38"/>
      <c r="AD426" s="38"/>
      <c r="AE426" s="38"/>
      <c r="AF426" s="38"/>
      <c r="AG426" s="38"/>
      <c r="AI426" s="38"/>
      <c r="AJ426" s="38"/>
      <c r="AK426" s="38"/>
      <c r="AL426" s="38"/>
      <c r="AM426" s="38"/>
      <c r="AN426" s="38"/>
      <c r="AO426" s="38"/>
      <c r="AP426" s="38"/>
      <c r="AQ426" s="38"/>
      <c r="AR426" s="38"/>
      <c r="AT426" s="38"/>
      <c r="AU426" s="38"/>
      <c r="AV426" s="38"/>
      <c r="AW426" s="38"/>
      <c r="AX426" s="38"/>
      <c r="AY426" s="38"/>
      <c r="AZ426" s="38"/>
      <c r="BA426" s="38"/>
      <c r="BB426" s="38"/>
      <c r="BC426" s="38"/>
      <c r="BE426" s="38"/>
      <c r="BF426" s="38"/>
      <c r="BG426" s="38"/>
      <c r="BH426" s="38"/>
      <c r="BI426" s="38"/>
      <c r="BJ426" s="38"/>
      <c r="BK426" s="38"/>
      <c r="BL426" s="38"/>
      <c r="BM426" s="38"/>
      <c r="BN426" s="38"/>
      <c r="BP426" s="38"/>
      <c r="BQ426" s="38"/>
      <c r="BR426" s="38"/>
      <c r="BS426" s="38"/>
      <c r="BT426" s="38"/>
      <c r="BU426" s="38"/>
      <c r="BV426" s="38"/>
      <c r="BW426" s="38"/>
      <c r="BX426" s="38"/>
      <c r="BY426" s="38"/>
      <c r="BZ426" s="38"/>
      <c r="CA426" s="270"/>
      <c r="CB426" s="38"/>
      <c r="CC426" s="270"/>
      <c r="CD426" s="38"/>
      <c r="CE426" s="38"/>
      <c r="CF426" s="38"/>
      <c r="CG426" s="38"/>
    </row>
    <row r="427" spans="5:85">
      <c r="E427" s="38"/>
      <c r="F427" s="38"/>
      <c r="G427" s="38"/>
      <c r="H427" s="38"/>
      <c r="I427" s="38"/>
      <c r="J427" s="38"/>
      <c r="K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X427" s="38"/>
      <c r="Y427" s="38"/>
      <c r="Z427" s="38"/>
      <c r="AA427" s="38"/>
      <c r="AB427" s="38"/>
      <c r="AC427" s="38"/>
      <c r="AD427" s="38"/>
      <c r="AE427" s="38"/>
      <c r="AF427" s="38"/>
      <c r="AG427" s="38"/>
      <c r="AI427" s="38"/>
      <c r="AJ427" s="38"/>
      <c r="AK427" s="38"/>
      <c r="AL427" s="38"/>
      <c r="AM427" s="38"/>
      <c r="AN427" s="38"/>
      <c r="AO427" s="38"/>
      <c r="AP427" s="38"/>
      <c r="AQ427" s="38"/>
      <c r="AR427" s="38"/>
      <c r="AT427" s="38"/>
      <c r="AU427" s="38"/>
      <c r="AV427" s="38"/>
      <c r="AW427" s="38"/>
      <c r="AX427" s="38"/>
      <c r="AY427" s="38"/>
      <c r="AZ427" s="38"/>
      <c r="BA427" s="38"/>
      <c r="BB427" s="38"/>
      <c r="BC427" s="38"/>
      <c r="BE427" s="38"/>
      <c r="BF427" s="38"/>
      <c r="BG427" s="38"/>
      <c r="BH427" s="38"/>
      <c r="BI427" s="38"/>
      <c r="BJ427" s="38"/>
      <c r="BK427" s="38"/>
      <c r="BL427" s="38"/>
      <c r="BM427" s="38"/>
      <c r="BN427" s="38"/>
      <c r="BP427" s="38"/>
      <c r="BQ427" s="38"/>
      <c r="BR427" s="38"/>
      <c r="BS427" s="38"/>
      <c r="BT427" s="38"/>
      <c r="BU427" s="38"/>
      <c r="BV427" s="38"/>
      <c r="BW427" s="38"/>
      <c r="BX427" s="38"/>
      <c r="BY427" s="38"/>
      <c r="BZ427" s="38"/>
      <c r="CA427" s="270"/>
      <c r="CB427" s="38"/>
      <c r="CC427" s="270"/>
      <c r="CD427" s="38"/>
      <c r="CE427" s="38"/>
      <c r="CF427" s="38"/>
      <c r="CG427" s="38"/>
    </row>
    <row r="428" spans="5:85">
      <c r="E428" s="38"/>
      <c r="F428" s="38"/>
      <c r="G428" s="38"/>
      <c r="H428" s="38"/>
      <c r="I428" s="38"/>
      <c r="J428" s="38"/>
      <c r="K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I428" s="38"/>
      <c r="AJ428" s="38"/>
      <c r="AK428" s="38"/>
      <c r="AL428" s="38"/>
      <c r="AM428" s="38"/>
      <c r="AN428" s="38"/>
      <c r="AO428" s="38"/>
      <c r="AP428" s="38"/>
      <c r="AQ428" s="38"/>
      <c r="AR428" s="38"/>
      <c r="AT428" s="38"/>
      <c r="AU428" s="38"/>
      <c r="AV428" s="38"/>
      <c r="AW428" s="38"/>
      <c r="AX428" s="38"/>
      <c r="AY428" s="38"/>
      <c r="AZ428" s="38"/>
      <c r="BA428" s="38"/>
      <c r="BB428" s="38"/>
      <c r="BC428" s="38"/>
      <c r="BE428" s="38"/>
      <c r="BF428" s="38"/>
      <c r="BG428" s="38"/>
      <c r="BH428" s="38"/>
      <c r="BI428" s="38"/>
      <c r="BJ428" s="38"/>
      <c r="BK428" s="38"/>
      <c r="BL428" s="38"/>
      <c r="BM428" s="38"/>
      <c r="BN428" s="38"/>
      <c r="BP428" s="38"/>
      <c r="BQ428" s="38"/>
      <c r="BR428" s="38"/>
      <c r="BS428" s="38"/>
      <c r="BT428" s="38"/>
      <c r="BU428" s="38"/>
      <c r="BV428" s="38"/>
      <c r="BW428" s="38"/>
      <c r="BX428" s="38"/>
      <c r="BY428" s="38"/>
      <c r="BZ428" s="38"/>
      <c r="CA428" s="270"/>
      <c r="CB428" s="38"/>
      <c r="CC428" s="270"/>
      <c r="CD428" s="38"/>
      <c r="CE428" s="38"/>
      <c r="CF428" s="38"/>
      <c r="CG428" s="38"/>
    </row>
    <row r="429" spans="5:85">
      <c r="E429" s="38"/>
      <c r="F429" s="38"/>
      <c r="G429" s="38"/>
      <c r="H429" s="38"/>
      <c r="I429" s="38"/>
      <c r="J429" s="38"/>
      <c r="K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X429" s="38"/>
      <c r="Y429" s="38"/>
      <c r="Z429" s="38"/>
      <c r="AA429" s="38"/>
      <c r="AB429" s="38"/>
      <c r="AC429" s="38"/>
      <c r="AD429" s="38"/>
      <c r="AE429" s="38"/>
      <c r="AF429" s="38"/>
      <c r="AG429" s="38"/>
      <c r="AI429" s="38"/>
      <c r="AJ429" s="38"/>
      <c r="AK429" s="38"/>
      <c r="AL429" s="38"/>
      <c r="AM429" s="38"/>
      <c r="AN429" s="38"/>
      <c r="AO429" s="38"/>
      <c r="AP429" s="38"/>
      <c r="AQ429" s="38"/>
      <c r="AR429" s="38"/>
      <c r="AT429" s="38"/>
      <c r="AU429" s="38"/>
      <c r="AV429" s="38"/>
      <c r="AW429" s="38"/>
      <c r="AX429" s="38"/>
      <c r="AY429" s="38"/>
      <c r="AZ429" s="38"/>
      <c r="BA429" s="38"/>
      <c r="BB429" s="38"/>
      <c r="BC429" s="38"/>
      <c r="BE429" s="38"/>
      <c r="BF429" s="38"/>
      <c r="BG429" s="38"/>
      <c r="BH429" s="38"/>
      <c r="BI429" s="38"/>
      <c r="BJ429" s="38"/>
      <c r="BK429" s="38"/>
      <c r="BL429" s="38"/>
      <c r="BM429" s="38"/>
      <c r="BN429" s="38"/>
      <c r="BP429" s="38"/>
      <c r="BQ429" s="38"/>
      <c r="BR429" s="38"/>
      <c r="BS429" s="38"/>
      <c r="BT429" s="38"/>
      <c r="BU429" s="38"/>
      <c r="BV429" s="38"/>
      <c r="BW429" s="38"/>
      <c r="BX429" s="38"/>
      <c r="BY429" s="38"/>
      <c r="BZ429" s="38"/>
      <c r="CA429" s="270"/>
      <c r="CB429" s="38"/>
      <c r="CC429" s="270"/>
      <c r="CD429" s="38"/>
      <c r="CE429" s="38"/>
      <c r="CF429" s="38"/>
      <c r="CG429" s="38"/>
    </row>
    <row r="430" spans="5:85">
      <c r="E430" s="38"/>
      <c r="F430" s="38"/>
      <c r="G430" s="38"/>
      <c r="H430" s="38"/>
      <c r="I430" s="38"/>
      <c r="J430" s="38"/>
      <c r="K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X430" s="38"/>
      <c r="Y430" s="38"/>
      <c r="Z430" s="38"/>
      <c r="AA430" s="38"/>
      <c r="AB430" s="38"/>
      <c r="AC430" s="38"/>
      <c r="AD430" s="38"/>
      <c r="AE430" s="38"/>
      <c r="AF430" s="38"/>
      <c r="AG430" s="38"/>
      <c r="AI430" s="38"/>
      <c r="AJ430" s="38"/>
      <c r="AK430" s="38"/>
      <c r="AL430" s="38"/>
      <c r="AM430" s="38"/>
      <c r="AN430" s="38"/>
      <c r="AO430" s="38"/>
      <c r="AP430" s="38"/>
      <c r="AQ430" s="38"/>
      <c r="AR430" s="38"/>
      <c r="AT430" s="38"/>
      <c r="AU430" s="38"/>
      <c r="AV430" s="38"/>
      <c r="AW430" s="38"/>
      <c r="AX430" s="38"/>
      <c r="AY430" s="38"/>
      <c r="AZ430" s="38"/>
      <c r="BA430" s="38"/>
      <c r="BB430" s="38"/>
      <c r="BC430" s="38"/>
      <c r="BE430" s="38"/>
      <c r="BF430" s="38"/>
      <c r="BG430" s="38"/>
      <c r="BH430" s="38"/>
      <c r="BI430" s="38"/>
      <c r="BJ430" s="38"/>
      <c r="BK430" s="38"/>
      <c r="BL430" s="38"/>
      <c r="BM430" s="38"/>
      <c r="BN430" s="38"/>
      <c r="BP430" s="38"/>
      <c r="BQ430" s="38"/>
      <c r="BR430" s="38"/>
      <c r="BS430" s="38"/>
      <c r="BT430" s="38"/>
      <c r="BU430" s="38"/>
      <c r="BV430" s="38"/>
      <c r="BW430" s="38"/>
      <c r="BX430" s="38"/>
      <c r="BY430" s="38"/>
      <c r="BZ430" s="38"/>
      <c r="CA430" s="270"/>
      <c r="CB430" s="38"/>
      <c r="CC430" s="270"/>
      <c r="CD430" s="38"/>
      <c r="CE430" s="38"/>
      <c r="CF430" s="38"/>
      <c r="CG430" s="38"/>
    </row>
    <row r="431" spans="5:85">
      <c r="E431" s="38"/>
      <c r="F431" s="38"/>
      <c r="G431" s="38"/>
      <c r="H431" s="38"/>
      <c r="I431" s="38"/>
      <c r="J431" s="38"/>
      <c r="K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X431" s="38"/>
      <c r="Y431" s="38"/>
      <c r="Z431" s="38"/>
      <c r="AA431" s="38"/>
      <c r="AB431" s="38"/>
      <c r="AC431" s="38"/>
      <c r="AD431" s="38"/>
      <c r="AE431" s="38"/>
      <c r="AF431" s="38"/>
      <c r="AG431" s="38"/>
      <c r="AI431" s="38"/>
      <c r="AJ431" s="38"/>
      <c r="AK431" s="38"/>
      <c r="AL431" s="38"/>
      <c r="AM431" s="38"/>
      <c r="AN431" s="38"/>
      <c r="AO431" s="38"/>
      <c r="AP431" s="38"/>
      <c r="AQ431" s="38"/>
      <c r="AR431" s="38"/>
      <c r="AT431" s="38"/>
      <c r="AU431" s="38"/>
      <c r="AV431" s="38"/>
      <c r="AW431" s="38"/>
      <c r="AX431" s="38"/>
      <c r="AY431" s="38"/>
      <c r="AZ431" s="38"/>
      <c r="BA431" s="38"/>
      <c r="BB431" s="38"/>
      <c r="BC431" s="38"/>
      <c r="BE431" s="38"/>
      <c r="BF431" s="38"/>
      <c r="BG431" s="38"/>
      <c r="BH431" s="38"/>
      <c r="BI431" s="38"/>
      <c r="BJ431" s="38"/>
      <c r="BK431" s="38"/>
      <c r="BL431" s="38"/>
      <c r="BM431" s="38"/>
      <c r="BN431" s="38"/>
      <c r="BP431" s="38"/>
      <c r="BQ431" s="38"/>
      <c r="BR431" s="38"/>
      <c r="BS431" s="38"/>
      <c r="BT431" s="38"/>
      <c r="BU431" s="38"/>
      <c r="BV431" s="38"/>
      <c r="BW431" s="38"/>
      <c r="BX431" s="38"/>
      <c r="BY431" s="38"/>
      <c r="BZ431" s="38"/>
      <c r="CA431" s="270"/>
      <c r="CB431" s="38"/>
      <c r="CC431" s="270"/>
      <c r="CD431" s="38"/>
      <c r="CE431" s="38"/>
      <c r="CF431" s="38"/>
      <c r="CG431" s="38"/>
    </row>
    <row r="432" spans="5:85">
      <c r="E432" s="38"/>
      <c r="F432" s="38"/>
      <c r="G432" s="38"/>
      <c r="H432" s="38"/>
      <c r="I432" s="38"/>
      <c r="J432" s="38"/>
      <c r="K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X432" s="38"/>
      <c r="Y432" s="38"/>
      <c r="Z432" s="38"/>
      <c r="AA432" s="38"/>
      <c r="AB432" s="38"/>
      <c r="AC432" s="38"/>
      <c r="AD432" s="38"/>
      <c r="AE432" s="38"/>
      <c r="AF432" s="38"/>
      <c r="AG432" s="38"/>
      <c r="AI432" s="38"/>
      <c r="AJ432" s="38"/>
      <c r="AK432" s="38"/>
      <c r="AL432" s="38"/>
      <c r="AM432" s="38"/>
      <c r="AN432" s="38"/>
      <c r="AO432" s="38"/>
      <c r="AP432" s="38"/>
      <c r="AQ432" s="38"/>
      <c r="AR432" s="38"/>
      <c r="AT432" s="38"/>
      <c r="AU432" s="38"/>
      <c r="AV432" s="38"/>
      <c r="AW432" s="38"/>
      <c r="AX432" s="38"/>
      <c r="AY432" s="38"/>
      <c r="AZ432" s="38"/>
      <c r="BA432" s="38"/>
      <c r="BB432" s="38"/>
      <c r="BC432" s="38"/>
      <c r="BE432" s="38"/>
      <c r="BF432" s="38"/>
      <c r="BG432" s="38"/>
      <c r="BH432" s="38"/>
      <c r="BI432" s="38"/>
      <c r="BJ432" s="38"/>
      <c r="BK432" s="38"/>
      <c r="BL432" s="38"/>
      <c r="BM432" s="38"/>
      <c r="BN432" s="38"/>
      <c r="BP432" s="38"/>
      <c r="BQ432" s="38"/>
      <c r="BR432" s="38"/>
      <c r="BS432" s="38"/>
      <c r="BT432" s="38"/>
      <c r="BU432" s="38"/>
      <c r="BV432" s="38"/>
      <c r="BW432" s="38"/>
      <c r="BX432" s="38"/>
      <c r="BY432" s="38"/>
      <c r="BZ432" s="38"/>
      <c r="CA432" s="270"/>
      <c r="CB432" s="38"/>
      <c r="CC432" s="270"/>
      <c r="CD432" s="38"/>
      <c r="CE432" s="38"/>
      <c r="CF432" s="38"/>
      <c r="CG432" s="38"/>
    </row>
    <row r="433" spans="5:85">
      <c r="E433" s="38"/>
      <c r="F433" s="38"/>
      <c r="G433" s="38"/>
      <c r="H433" s="38"/>
      <c r="I433" s="38"/>
      <c r="J433" s="38"/>
      <c r="K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X433" s="38"/>
      <c r="Y433" s="38"/>
      <c r="Z433" s="38"/>
      <c r="AA433" s="38"/>
      <c r="AB433" s="38"/>
      <c r="AC433" s="38"/>
      <c r="AD433" s="38"/>
      <c r="AE433" s="38"/>
      <c r="AF433" s="38"/>
      <c r="AG433" s="38"/>
      <c r="AI433" s="38"/>
      <c r="AJ433" s="38"/>
      <c r="AK433" s="38"/>
      <c r="AL433" s="38"/>
      <c r="AM433" s="38"/>
      <c r="AN433" s="38"/>
      <c r="AO433" s="38"/>
      <c r="AP433" s="38"/>
      <c r="AQ433" s="38"/>
      <c r="AR433" s="38"/>
      <c r="AT433" s="38"/>
      <c r="AU433" s="38"/>
      <c r="AV433" s="38"/>
      <c r="AW433" s="38"/>
      <c r="AX433" s="38"/>
      <c r="AY433" s="38"/>
      <c r="AZ433" s="38"/>
      <c r="BA433" s="38"/>
      <c r="BB433" s="38"/>
      <c r="BC433" s="38"/>
      <c r="BE433" s="38"/>
      <c r="BF433" s="38"/>
      <c r="BG433" s="38"/>
      <c r="BH433" s="38"/>
      <c r="BI433" s="38"/>
      <c r="BJ433" s="38"/>
      <c r="BK433" s="38"/>
      <c r="BL433" s="38"/>
      <c r="BM433" s="38"/>
      <c r="BN433" s="38"/>
      <c r="BP433" s="38"/>
      <c r="BQ433" s="38"/>
      <c r="BR433" s="38"/>
      <c r="BS433" s="38"/>
      <c r="BT433" s="38"/>
      <c r="BU433" s="38"/>
      <c r="BV433" s="38"/>
      <c r="BW433" s="38"/>
      <c r="BX433" s="38"/>
      <c r="BY433" s="38"/>
      <c r="BZ433" s="38"/>
      <c r="CA433" s="270"/>
      <c r="CB433" s="38"/>
      <c r="CC433" s="270"/>
      <c r="CD433" s="38"/>
      <c r="CE433" s="38"/>
      <c r="CF433" s="38"/>
      <c r="CG433" s="38"/>
    </row>
    <row r="434" spans="5:85">
      <c r="E434" s="38"/>
      <c r="F434" s="38"/>
      <c r="G434" s="38"/>
      <c r="H434" s="38"/>
      <c r="I434" s="38"/>
      <c r="J434" s="38"/>
      <c r="K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X434" s="38"/>
      <c r="Y434" s="38"/>
      <c r="Z434" s="38"/>
      <c r="AA434" s="38"/>
      <c r="AB434" s="38"/>
      <c r="AC434" s="38"/>
      <c r="AD434" s="38"/>
      <c r="AE434" s="38"/>
      <c r="AF434" s="38"/>
      <c r="AG434" s="38"/>
      <c r="AI434" s="38"/>
      <c r="AJ434" s="38"/>
      <c r="AK434" s="38"/>
      <c r="AL434" s="38"/>
      <c r="AM434" s="38"/>
      <c r="AN434" s="38"/>
      <c r="AO434" s="38"/>
      <c r="AP434" s="38"/>
      <c r="AQ434" s="38"/>
      <c r="AR434" s="38"/>
      <c r="AT434" s="38"/>
      <c r="AU434" s="38"/>
      <c r="AV434" s="38"/>
      <c r="AW434" s="38"/>
      <c r="AX434" s="38"/>
      <c r="AY434" s="38"/>
      <c r="AZ434" s="38"/>
      <c r="BA434" s="38"/>
      <c r="BB434" s="38"/>
      <c r="BC434" s="38"/>
      <c r="BE434" s="38"/>
      <c r="BF434" s="38"/>
      <c r="BG434" s="38"/>
      <c r="BH434" s="38"/>
      <c r="BI434" s="38"/>
      <c r="BJ434" s="38"/>
      <c r="BK434" s="38"/>
      <c r="BL434" s="38"/>
      <c r="BM434" s="38"/>
      <c r="BN434" s="38"/>
      <c r="BP434" s="38"/>
      <c r="BQ434" s="38"/>
      <c r="BR434" s="38"/>
      <c r="BS434" s="38"/>
      <c r="BT434" s="38"/>
      <c r="BU434" s="38"/>
      <c r="BV434" s="38"/>
      <c r="BW434" s="38"/>
      <c r="BX434" s="38"/>
      <c r="BY434" s="38"/>
      <c r="BZ434" s="38"/>
      <c r="CA434" s="270"/>
      <c r="CB434" s="38"/>
      <c r="CC434" s="270"/>
      <c r="CD434" s="38"/>
      <c r="CE434" s="38"/>
      <c r="CF434" s="38"/>
      <c r="CG434" s="38"/>
    </row>
    <row r="435" spans="5:85">
      <c r="E435" s="38"/>
      <c r="F435" s="38"/>
      <c r="G435" s="38"/>
      <c r="H435" s="38"/>
      <c r="I435" s="38"/>
      <c r="J435" s="38"/>
      <c r="K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X435" s="38"/>
      <c r="Y435" s="38"/>
      <c r="Z435" s="38"/>
      <c r="AA435" s="38"/>
      <c r="AB435" s="38"/>
      <c r="AC435" s="38"/>
      <c r="AD435" s="38"/>
      <c r="AE435" s="38"/>
      <c r="AF435" s="38"/>
      <c r="AG435" s="38"/>
      <c r="AI435" s="38"/>
      <c r="AJ435" s="38"/>
      <c r="AK435" s="38"/>
      <c r="AL435" s="38"/>
      <c r="AM435" s="38"/>
      <c r="AN435" s="38"/>
      <c r="AO435" s="38"/>
      <c r="AP435" s="38"/>
      <c r="AQ435" s="38"/>
      <c r="AR435" s="38"/>
      <c r="AT435" s="38"/>
      <c r="AU435" s="38"/>
      <c r="AV435" s="38"/>
      <c r="AW435" s="38"/>
      <c r="AX435" s="38"/>
      <c r="AY435" s="38"/>
      <c r="AZ435" s="38"/>
      <c r="BA435" s="38"/>
      <c r="BB435" s="38"/>
      <c r="BC435" s="38"/>
      <c r="BE435" s="38"/>
      <c r="BF435" s="38"/>
      <c r="BG435" s="38"/>
      <c r="BH435" s="38"/>
      <c r="BI435" s="38"/>
      <c r="BJ435" s="38"/>
      <c r="BK435" s="38"/>
      <c r="BL435" s="38"/>
      <c r="BM435" s="38"/>
      <c r="BN435" s="38"/>
      <c r="BP435" s="38"/>
      <c r="BQ435" s="38"/>
      <c r="BR435" s="38"/>
      <c r="BS435" s="38"/>
      <c r="BT435" s="38"/>
      <c r="BU435" s="38"/>
      <c r="BV435" s="38"/>
      <c r="BW435" s="38"/>
      <c r="BX435" s="38"/>
      <c r="BY435" s="38"/>
      <c r="BZ435" s="38"/>
      <c r="CA435" s="270"/>
      <c r="CB435" s="38"/>
      <c r="CC435" s="270"/>
      <c r="CD435" s="38"/>
      <c r="CE435" s="38"/>
      <c r="CF435" s="38"/>
      <c r="CG435" s="38"/>
    </row>
    <row r="436" spans="5:85">
      <c r="E436" s="38"/>
      <c r="F436" s="38"/>
      <c r="G436" s="38"/>
      <c r="H436" s="38"/>
      <c r="I436" s="38"/>
      <c r="J436" s="38"/>
      <c r="K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X436" s="38"/>
      <c r="Y436" s="38"/>
      <c r="Z436" s="38"/>
      <c r="AA436" s="38"/>
      <c r="AB436" s="38"/>
      <c r="AC436" s="38"/>
      <c r="AD436" s="38"/>
      <c r="AE436" s="38"/>
      <c r="AF436" s="38"/>
      <c r="AG436" s="38"/>
      <c r="AI436" s="38"/>
      <c r="AJ436" s="38"/>
      <c r="AK436" s="38"/>
      <c r="AL436" s="38"/>
      <c r="AM436" s="38"/>
      <c r="AN436" s="38"/>
      <c r="AO436" s="38"/>
      <c r="AP436" s="38"/>
      <c r="AQ436" s="38"/>
      <c r="AR436" s="38"/>
      <c r="AT436" s="38"/>
      <c r="AU436" s="38"/>
      <c r="AV436" s="38"/>
      <c r="AW436" s="38"/>
      <c r="AX436" s="38"/>
      <c r="AY436" s="38"/>
      <c r="AZ436" s="38"/>
      <c r="BA436" s="38"/>
      <c r="BB436" s="38"/>
      <c r="BC436" s="38"/>
      <c r="BE436" s="38"/>
      <c r="BF436" s="38"/>
      <c r="BG436" s="38"/>
      <c r="BH436" s="38"/>
      <c r="BI436" s="38"/>
      <c r="BJ436" s="38"/>
      <c r="BK436" s="38"/>
      <c r="BL436" s="38"/>
      <c r="BM436" s="38"/>
      <c r="BN436" s="38"/>
      <c r="BP436" s="38"/>
      <c r="BQ436" s="38"/>
      <c r="BR436" s="38"/>
      <c r="BS436" s="38"/>
      <c r="BT436" s="38"/>
      <c r="BU436" s="38"/>
      <c r="BV436" s="38"/>
      <c r="BW436" s="38"/>
      <c r="BX436" s="38"/>
      <c r="BY436" s="38"/>
      <c r="BZ436" s="38"/>
      <c r="CA436" s="270"/>
      <c r="CB436" s="38"/>
      <c r="CC436" s="270"/>
      <c r="CD436" s="38"/>
      <c r="CE436" s="38"/>
      <c r="CF436" s="38"/>
      <c r="CG436" s="38"/>
    </row>
    <row r="437" spans="5:85">
      <c r="E437" s="38"/>
      <c r="F437" s="38"/>
      <c r="G437" s="38"/>
      <c r="H437" s="38"/>
      <c r="I437" s="38"/>
      <c r="J437" s="38"/>
      <c r="K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X437" s="38"/>
      <c r="Y437" s="38"/>
      <c r="Z437" s="38"/>
      <c r="AA437" s="38"/>
      <c r="AB437" s="38"/>
      <c r="AC437" s="38"/>
      <c r="AD437" s="38"/>
      <c r="AE437" s="38"/>
      <c r="AF437" s="38"/>
      <c r="AG437" s="38"/>
      <c r="AI437" s="38"/>
      <c r="AJ437" s="38"/>
      <c r="AK437" s="38"/>
      <c r="AL437" s="38"/>
      <c r="AM437" s="38"/>
      <c r="AN437" s="38"/>
      <c r="AO437" s="38"/>
      <c r="AP437" s="38"/>
      <c r="AQ437" s="38"/>
      <c r="AR437" s="38"/>
      <c r="AT437" s="38"/>
      <c r="AU437" s="38"/>
      <c r="AV437" s="38"/>
      <c r="AW437" s="38"/>
      <c r="AX437" s="38"/>
      <c r="AY437" s="38"/>
      <c r="AZ437" s="38"/>
      <c r="BA437" s="38"/>
      <c r="BB437" s="38"/>
      <c r="BC437" s="38"/>
      <c r="BE437" s="38"/>
      <c r="BF437" s="38"/>
      <c r="BG437" s="38"/>
      <c r="BH437" s="38"/>
      <c r="BI437" s="38"/>
      <c r="BJ437" s="38"/>
      <c r="BK437" s="38"/>
      <c r="BL437" s="38"/>
      <c r="BM437" s="38"/>
      <c r="BN437" s="38"/>
      <c r="BP437" s="38"/>
      <c r="BQ437" s="38"/>
      <c r="BR437" s="38"/>
      <c r="BS437" s="38"/>
      <c r="BT437" s="38"/>
      <c r="BU437" s="38"/>
      <c r="BV437" s="38"/>
      <c r="BW437" s="38"/>
      <c r="BX437" s="38"/>
      <c r="BY437" s="38"/>
      <c r="BZ437" s="38"/>
      <c r="CA437" s="270"/>
      <c r="CB437" s="38"/>
      <c r="CC437" s="270"/>
      <c r="CD437" s="38"/>
      <c r="CE437" s="38"/>
      <c r="CF437" s="38"/>
      <c r="CG437" s="38"/>
    </row>
    <row r="438" spans="5:85">
      <c r="E438" s="38"/>
      <c r="F438" s="38"/>
      <c r="G438" s="38"/>
      <c r="H438" s="38"/>
      <c r="I438" s="38"/>
      <c r="J438" s="38"/>
      <c r="K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X438" s="38"/>
      <c r="Y438" s="38"/>
      <c r="Z438" s="38"/>
      <c r="AA438" s="38"/>
      <c r="AB438" s="38"/>
      <c r="AC438" s="38"/>
      <c r="AD438" s="38"/>
      <c r="AE438" s="38"/>
      <c r="AF438" s="38"/>
      <c r="AG438" s="38"/>
      <c r="AI438" s="38"/>
      <c r="AJ438" s="38"/>
      <c r="AK438" s="38"/>
      <c r="AL438" s="38"/>
      <c r="AM438" s="38"/>
      <c r="AN438" s="38"/>
      <c r="AO438" s="38"/>
      <c r="AP438" s="38"/>
      <c r="AQ438" s="38"/>
      <c r="AR438" s="38"/>
      <c r="AT438" s="38"/>
      <c r="AU438" s="38"/>
      <c r="AV438" s="38"/>
      <c r="AW438" s="38"/>
      <c r="AX438" s="38"/>
      <c r="AY438" s="38"/>
      <c r="AZ438" s="38"/>
      <c r="BA438" s="38"/>
      <c r="BB438" s="38"/>
      <c r="BC438" s="38"/>
      <c r="BE438" s="38"/>
      <c r="BF438" s="38"/>
      <c r="BG438" s="38"/>
      <c r="BH438" s="38"/>
      <c r="BI438" s="38"/>
      <c r="BJ438" s="38"/>
      <c r="BK438" s="38"/>
      <c r="BL438" s="38"/>
      <c r="BM438" s="38"/>
      <c r="BN438" s="38"/>
      <c r="BP438" s="38"/>
      <c r="BQ438" s="38"/>
      <c r="BR438" s="38"/>
      <c r="BS438" s="38"/>
      <c r="BT438" s="38"/>
      <c r="BU438" s="38"/>
      <c r="BV438" s="38"/>
      <c r="BW438" s="38"/>
      <c r="BX438" s="38"/>
      <c r="BY438" s="38"/>
      <c r="BZ438" s="38"/>
      <c r="CA438" s="270"/>
      <c r="CB438" s="38"/>
      <c r="CC438" s="270"/>
      <c r="CD438" s="38"/>
      <c r="CE438" s="38"/>
      <c r="CF438" s="38"/>
      <c r="CG438" s="38"/>
    </row>
    <row r="439" spans="5:85">
      <c r="E439" s="38"/>
      <c r="F439" s="38"/>
      <c r="G439" s="38"/>
      <c r="H439" s="38"/>
      <c r="I439" s="38"/>
      <c r="J439" s="38"/>
      <c r="K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X439" s="38"/>
      <c r="Y439" s="38"/>
      <c r="Z439" s="38"/>
      <c r="AA439" s="38"/>
      <c r="AB439" s="38"/>
      <c r="AC439" s="38"/>
      <c r="AD439" s="38"/>
      <c r="AE439" s="38"/>
      <c r="AF439" s="38"/>
      <c r="AG439" s="38"/>
      <c r="AI439" s="38"/>
      <c r="AJ439" s="38"/>
      <c r="AK439" s="38"/>
      <c r="AL439" s="38"/>
      <c r="AM439" s="38"/>
      <c r="AN439" s="38"/>
      <c r="AO439" s="38"/>
      <c r="AP439" s="38"/>
      <c r="AQ439" s="38"/>
      <c r="AR439" s="38"/>
      <c r="AT439" s="38"/>
      <c r="AU439" s="38"/>
      <c r="AV439" s="38"/>
      <c r="AW439" s="38"/>
      <c r="AX439" s="38"/>
      <c r="AY439" s="38"/>
      <c r="AZ439" s="38"/>
      <c r="BA439" s="38"/>
      <c r="BB439" s="38"/>
      <c r="BC439" s="38"/>
      <c r="BE439" s="38"/>
      <c r="BF439" s="38"/>
      <c r="BG439" s="38"/>
      <c r="BH439" s="38"/>
      <c r="BI439" s="38"/>
      <c r="BJ439" s="38"/>
      <c r="BK439" s="38"/>
      <c r="BL439" s="38"/>
      <c r="BM439" s="38"/>
      <c r="BN439" s="38"/>
      <c r="BP439" s="38"/>
      <c r="BQ439" s="38"/>
      <c r="BR439" s="38"/>
      <c r="BS439" s="38"/>
      <c r="BT439" s="38"/>
      <c r="BU439" s="38"/>
      <c r="BV439" s="38"/>
      <c r="BW439" s="38"/>
      <c r="BX439" s="38"/>
      <c r="BY439" s="38"/>
      <c r="BZ439" s="38"/>
      <c r="CA439" s="270"/>
      <c r="CB439" s="38"/>
      <c r="CC439" s="270"/>
      <c r="CD439" s="38"/>
      <c r="CE439" s="38"/>
      <c r="CF439" s="38"/>
      <c r="CG439" s="38"/>
    </row>
    <row r="440" spans="5:85">
      <c r="E440" s="38"/>
      <c r="F440" s="38"/>
      <c r="G440" s="38"/>
      <c r="H440" s="38"/>
      <c r="I440" s="38"/>
      <c r="J440" s="38"/>
      <c r="K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X440" s="38"/>
      <c r="Y440" s="38"/>
      <c r="Z440" s="38"/>
      <c r="AA440" s="38"/>
      <c r="AB440" s="38"/>
      <c r="AC440" s="38"/>
      <c r="AD440" s="38"/>
      <c r="AE440" s="38"/>
      <c r="AF440" s="38"/>
      <c r="AG440" s="38"/>
      <c r="AI440" s="38"/>
      <c r="AJ440" s="38"/>
      <c r="AK440" s="38"/>
      <c r="AL440" s="38"/>
      <c r="AM440" s="38"/>
      <c r="AN440" s="38"/>
      <c r="AO440" s="38"/>
      <c r="AP440" s="38"/>
      <c r="AQ440" s="38"/>
      <c r="AR440" s="38"/>
      <c r="AT440" s="38"/>
      <c r="AU440" s="38"/>
      <c r="AV440" s="38"/>
      <c r="AW440" s="38"/>
      <c r="AX440" s="38"/>
      <c r="AY440" s="38"/>
      <c r="AZ440" s="38"/>
      <c r="BA440" s="38"/>
      <c r="BB440" s="38"/>
      <c r="BC440" s="38"/>
      <c r="BE440" s="38"/>
      <c r="BF440" s="38"/>
      <c r="BG440" s="38"/>
      <c r="BH440" s="38"/>
      <c r="BI440" s="38"/>
      <c r="BJ440" s="38"/>
      <c r="BK440" s="38"/>
      <c r="BL440" s="38"/>
      <c r="BM440" s="38"/>
      <c r="BN440" s="38"/>
      <c r="BP440" s="38"/>
      <c r="BQ440" s="38"/>
      <c r="BR440" s="38"/>
      <c r="BS440" s="38"/>
      <c r="BT440" s="38"/>
      <c r="BU440" s="38"/>
      <c r="BV440" s="38"/>
      <c r="BW440" s="38"/>
      <c r="BX440" s="38"/>
      <c r="BY440" s="38"/>
      <c r="BZ440" s="38"/>
      <c r="CA440" s="270"/>
      <c r="CB440" s="38"/>
      <c r="CC440" s="270"/>
      <c r="CD440" s="38"/>
      <c r="CE440" s="38"/>
      <c r="CF440" s="38"/>
      <c r="CG440" s="38"/>
    </row>
    <row r="441" spans="5:85">
      <c r="E441" s="38"/>
      <c r="F441" s="38"/>
      <c r="G441" s="38"/>
      <c r="H441" s="38"/>
      <c r="I441" s="38"/>
      <c r="J441" s="38"/>
      <c r="K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X441" s="38"/>
      <c r="Y441" s="38"/>
      <c r="Z441" s="38"/>
      <c r="AA441" s="38"/>
      <c r="AB441" s="38"/>
      <c r="AC441" s="38"/>
      <c r="AD441" s="38"/>
      <c r="AE441" s="38"/>
      <c r="AF441" s="38"/>
      <c r="AG441" s="38"/>
      <c r="AI441" s="38"/>
      <c r="AJ441" s="38"/>
      <c r="AK441" s="38"/>
      <c r="AL441" s="38"/>
      <c r="AM441" s="38"/>
      <c r="AN441" s="38"/>
      <c r="AO441" s="38"/>
      <c r="AP441" s="38"/>
      <c r="AQ441" s="38"/>
      <c r="AR441" s="38"/>
      <c r="AT441" s="38"/>
      <c r="AU441" s="38"/>
      <c r="AV441" s="38"/>
      <c r="AW441" s="38"/>
      <c r="AX441" s="38"/>
      <c r="AY441" s="38"/>
      <c r="AZ441" s="38"/>
      <c r="BA441" s="38"/>
      <c r="BB441" s="38"/>
      <c r="BC441" s="38"/>
      <c r="BE441" s="38"/>
      <c r="BF441" s="38"/>
      <c r="BG441" s="38"/>
      <c r="BH441" s="38"/>
      <c r="BI441" s="38"/>
      <c r="BJ441" s="38"/>
      <c r="BK441" s="38"/>
      <c r="BL441" s="38"/>
      <c r="BM441" s="38"/>
      <c r="BN441" s="38"/>
      <c r="BP441" s="38"/>
      <c r="BQ441" s="38"/>
      <c r="BR441" s="38"/>
      <c r="BS441" s="38"/>
      <c r="BT441" s="38"/>
      <c r="BU441" s="38"/>
      <c r="BV441" s="38"/>
      <c r="BW441" s="38"/>
      <c r="BX441" s="38"/>
      <c r="BY441" s="38"/>
      <c r="BZ441" s="38"/>
      <c r="CA441" s="270"/>
      <c r="CB441" s="38"/>
      <c r="CC441" s="270"/>
      <c r="CD441" s="38"/>
      <c r="CE441" s="38"/>
      <c r="CF441" s="38"/>
      <c r="CG441" s="38"/>
    </row>
    <row r="442" spans="5:85">
      <c r="E442" s="38"/>
      <c r="F442" s="38"/>
      <c r="G442" s="38"/>
      <c r="H442" s="38"/>
      <c r="I442" s="38"/>
      <c r="J442" s="38"/>
      <c r="K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X442" s="38"/>
      <c r="Y442" s="38"/>
      <c r="Z442" s="38"/>
      <c r="AA442" s="38"/>
      <c r="AB442" s="38"/>
      <c r="AC442" s="38"/>
      <c r="AD442" s="38"/>
      <c r="AE442" s="38"/>
      <c r="AF442" s="38"/>
      <c r="AG442" s="38"/>
      <c r="AI442" s="38"/>
      <c r="AJ442" s="38"/>
      <c r="AK442" s="38"/>
      <c r="AL442" s="38"/>
      <c r="AM442" s="38"/>
      <c r="AN442" s="38"/>
      <c r="AO442" s="38"/>
      <c r="AP442" s="38"/>
      <c r="AQ442" s="38"/>
      <c r="AR442" s="38"/>
      <c r="AT442" s="38"/>
      <c r="AU442" s="38"/>
      <c r="AV442" s="38"/>
      <c r="AW442" s="38"/>
      <c r="AX442" s="38"/>
      <c r="AY442" s="38"/>
      <c r="AZ442" s="38"/>
      <c r="BA442" s="38"/>
      <c r="BB442" s="38"/>
      <c r="BC442" s="38"/>
      <c r="BE442" s="38"/>
      <c r="BF442" s="38"/>
      <c r="BG442" s="38"/>
      <c r="BH442" s="38"/>
      <c r="BI442" s="38"/>
      <c r="BJ442" s="38"/>
      <c r="BK442" s="38"/>
      <c r="BL442" s="38"/>
      <c r="BM442" s="38"/>
      <c r="BN442" s="38"/>
      <c r="BP442" s="38"/>
      <c r="BQ442" s="38"/>
      <c r="BR442" s="38"/>
      <c r="BS442" s="38"/>
      <c r="BT442" s="38"/>
      <c r="BU442" s="38"/>
      <c r="BV442" s="38"/>
      <c r="BW442" s="38"/>
      <c r="BX442" s="38"/>
      <c r="BY442" s="38"/>
      <c r="BZ442" s="38"/>
      <c r="CA442" s="270"/>
      <c r="CB442" s="38"/>
      <c r="CC442" s="270"/>
      <c r="CD442" s="38"/>
      <c r="CE442" s="38"/>
      <c r="CF442" s="38"/>
      <c r="CG442" s="38"/>
    </row>
    <row r="443" spans="5:85">
      <c r="E443" s="38"/>
      <c r="F443" s="38"/>
      <c r="G443" s="38"/>
      <c r="H443" s="38"/>
      <c r="I443" s="38"/>
      <c r="J443" s="38"/>
      <c r="K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X443" s="38"/>
      <c r="Y443" s="38"/>
      <c r="Z443" s="38"/>
      <c r="AA443" s="38"/>
      <c r="AB443" s="38"/>
      <c r="AC443" s="38"/>
      <c r="AD443" s="38"/>
      <c r="AE443" s="38"/>
      <c r="AF443" s="38"/>
      <c r="AG443" s="38"/>
      <c r="AI443" s="38"/>
      <c r="AJ443" s="38"/>
      <c r="AK443" s="38"/>
      <c r="AL443" s="38"/>
      <c r="AM443" s="38"/>
      <c r="AN443" s="38"/>
      <c r="AO443" s="38"/>
      <c r="AP443" s="38"/>
      <c r="AQ443" s="38"/>
      <c r="AR443" s="38"/>
      <c r="AT443" s="38"/>
      <c r="AU443" s="38"/>
      <c r="AV443" s="38"/>
      <c r="AW443" s="38"/>
      <c r="AX443" s="38"/>
      <c r="AY443" s="38"/>
      <c r="AZ443" s="38"/>
      <c r="BA443" s="38"/>
      <c r="BB443" s="38"/>
      <c r="BC443" s="38"/>
      <c r="BE443" s="38"/>
      <c r="BF443" s="38"/>
      <c r="BG443" s="38"/>
      <c r="BH443" s="38"/>
      <c r="BI443" s="38"/>
      <c r="BJ443" s="38"/>
      <c r="BK443" s="38"/>
      <c r="BL443" s="38"/>
      <c r="BM443" s="38"/>
      <c r="BN443" s="38"/>
      <c r="BP443" s="38"/>
      <c r="BQ443" s="38"/>
      <c r="BR443" s="38"/>
      <c r="BS443" s="38"/>
      <c r="BT443" s="38"/>
      <c r="BU443" s="38"/>
      <c r="BV443" s="38"/>
      <c r="BW443" s="38"/>
      <c r="BX443" s="38"/>
      <c r="BY443" s="38"/>
      <c r="BZ443" s="38"/>
      <c r="CA443" s="270"/>
      <c r="CB443" s="38"/>
      <c r="CC443" s="270"/>
      <c r="CD443" s="38"/>
      <c r="CE443" s="38"/>
      <c r="CF443" s="38"/>
      <c r="CG443" s="38"/>
    </row>
    <row r="444" spans="5:85">
      <c r="E444" s="38"/>
      <c r="F444" s="38"/>
      <c r="G444" s="38"/>
      <c r="H444" s="38"/>
      <c r="I444" s="38"/>
      <c r="J444" s="38"/>
      <c r="K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X444" s="38"/>
      <c r="Y444" s="38"/>
      <c r="Z444" s="38"/>
      <c r="AA444" s="38"/>
      <c r="AB444" s="38"/>
      <c r="AC444" s="38"/>
      <c r="AD444" s="38"/>
      <c r="AE444" s="38"/>
      <c r="AF444" s="38"/>
      <c r="AG444" s="38"/>
      <c r="AI444" s="38"/>
      <c r="AJ444" s="38"/>
      <c r="AK444" s="38"/>
      <c r="AL444" s="38"/>
      <c r="AM444" s="38"/>
      <c r="AN444" s="38"/>
      <c r="AO444" s="38"/>
      <c r="AP444" s="38"/>
      <c r="AQ444" s="38"/>
      <c r="AR444" s="38"/>
      <c r="AT444" s="38"/>
      <c r="AU444" s="38"/>
      <c r="AV444" s="38"/>
      <c r="AW444" s="38"/>
      <c r="AX444" s="38"/>
      <c r="AY444" s="38"/>
      <c r="AZ444" s="38"/>
      <c r="BA444" s="38"/>
      <c r="BB444" s="38"/>
      <c r="BC444" s="38"/>
      <c r="BE444" s="38"/>
      <c r="BF444" s="38"/>
      <c r="BG444" s="38"/>
      <c r="BH444" s="38"/>
      <c r="BI444" s="38"/>
      <c r="BJ444" s="38"/>
      <c r="BK444" s="38"/>
      <c r="BL444" s="38"/>
      <c r="BM444" s="38"/>
      <c r="BN444" s="38"/>
      <c r="BP444" s="38"/>
      <c r="BQ444" s="38"/>
      <c r="BR444" s="38"/>
      <c r="BS444" s="38"/>
      <c r="BT444" s="38"/>
      <c r="BU444" s="38"/>
      <c r="BV444" s="38"/>
      <c r="BW444" s="38"/>
      <c r="BX444" s="38"/>
      <c r="BY444" s="38"/>
      <c r="BZ444" s="38"/>
      <c r="CA444" s="270"/>
      <c r="CB444" s="38"/>
      <c r="CC444" s="270"/>
      <c r="CD444" s="38"/>
      <c r="CE444" s="38"/>
      <c r="CF444" s="38"/>
      <c r="CG444" s="38"/>
    </row>
    <row r="445" spans="5:85">
      <c r="E445" s="38"/>
      <c r="F445" s="38"/>
      <c r="G445" s="38"/>
      <c r="H445" s="38"/>
      <c r="I445" s="38"/>
      <c r="J445" s="38"/>
      <c r="K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X445" s="38"/>
      <c r="Y445" s="38"/>
      <c r="Z445" s="38"/>
      <c r="AA445" s="38"/>
      <c r="AB445" s="38"/>
      <c r="AC445" s="38"/>
      <c r="AD445" s="38"/>
      <c r="AE445" s="38"/>
      <c r="AF445" s="38"/>
      <c r="AG445" s="38"/>
      <c r="AI445" s="38"/>
      <c r="AJ445" s="38"/>
      <c r="AK445" s="38"/>
      <c r="AL445" s="38"/>
      <c r="AM445" s="38"/>
      <c r="AN445" s="38"/>
      <c r="AO445" s="38"/>
      <c r="AP445" s="38"/>
      <c r="AQ445" s="38"/>
      <c r="AR445" s="38"/>
      <c r="AT445" s="38"/>
      <c r="AU445" s="38"/>
      <c r="AV445" s="38"/>
      <c r="AW445" s="38"/>
      <c r="AX445" s="38"/>
      <c r="AY445" s="38"/>
      <c r="AZ445" s="38"/>
      <c r="BA445" s="38"/>
      <c r="BB445" s="38"/>
      <c r="BC445" s="38"/>
      <c r="BE445" s="38"/>
      <c r="BF445" s="38"/>
      <c r="BG445" s="38"/>
      <c r="BH445" s="38"/>
      <c r="BI445" s="38"/>
      <c r="BJ445" s="38"/>
      <c r="BK445" s="38"/>
      <c r="BL445" s="38"/>
      <c r="BM445" s="38"/>
      <c r="BN445" s="38"/>
      <c r="BP445" s="38"/>
      <c r="BQ445" s="38"/>
      <c r="BR445" s="38"/>
      <c r="BS445" s="38"/>
      <c r="BT445" s="38"/>
      <c r="BU445" s="38"/>
      <c r="BV445" s="38"/>
      <c r="BW445" s="38"/>
      <c r="BX445" s="38"/>
      <c r="BY445" s="38"/>
      <c r="BZ445" s="38"/>
      <c r="CA445" s="270"/>
      <c r="CB445" s="38"/>
      <c r="CC445" s="270"/>
      <c r="CD445" s="38"/>
      <c r="CE445" s="38"/>
      <c r="CF445" s="38"/>
      <c r="CG445" s="38"/>
    </row>
    <row r="446" spans="5:85">
      <c r="E446" s="38"/>
      <c r="F446" s="38"/>
      <c r="G446" s="38"/>
      <c r="H446" s="38"/>
      <c r="I446" s="38"/>
      <c r="J446" s="38"/>
      <c r="K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X446" s="38"/>
      <c r="Y446" s="38"/>
      <c r="Z446" s="38"/>
      <c r="AA446" s="38"/>
      <c r="AB446" s="38"/>
      <c r="AC446" s="38"/>
      <c r="AD446" s="38"/>
      <c r="AE446" s="38"/>
      <c r="AF446" s="38"/>
      <c r="AG446" s="38"/>
      <c r="AI446" s="38"/>
      <c r="AJ446" s="38"/>
      <c r="AK446" s="38"/>
      <c r="AL446" s="38"/>
      <c r="AM446" s="38"/>
      <c r="AN446" s="38"/>
      <c r="AO446" s="38"/>
      <c r="AP446" s="38"/>
      <c r="AQ446" s="38"/>
      <c r="AR446" s="38"/>
      <c r="AT446" s="38"/>
      <c r="AU446" s="38"/>
      <c r="AV446" s="38"/>
      <c r="AW446" s="38"/>
      <c r="AX446" s="38"/>
      <c r="AY446" s="38"/>
      <c r="AZ446" s="38"/>
      <c r="BA446" s="38"/>
      <c r="BB446" s="38"/>
      <c r="BC446" s="38"/>
      <c r="BE446" s="38"/>
      <c r="BF446" s="38"/>
      <c r="BG446" s="38"/>
      <c r="BH446" s="38"/>
      <c r="BI446" s="38"/>
      <c r="BJ446" s="38"/>
      <c r="BK446" s="38"/>
      <c r="BL446" s="38"/>
      <c r="BM446" s="38"/>
      <c r="BN446" s="38"/>
      <c r="BP446" s="38"/>
      <c r="BQ446" s="38"/>
      <c r="BR446" s="38"/>
      <c r="BS446" s="38"/>
      <c r="BT446" s="38"/>
      <c r="BU446" s="38"/>
      <c r="BV446" s="38"/>
      <c r="BW446" s="38"/>
      <c r="BX446" s="38"/>
      <c r="BY446" s="38"/>
      <c r="BZ446" s="38"/>
      <c r="CA446" s="270"/>
      <c r="CB446" s="38"/>
      <c r="CC446" s="270"/>
      <c r="CD446" s="38"/>
      <c r="CE446" s="38"/>
      <c r="CF446" s="38"/>
      <c r="CG446" s="38"/>
    </row>
    <row r="447" spans="5:85">
      <c r="E447" s="38"/>
      <c r="F447" s="38"/>
      <c r="G447" s="38"/>
      <c r="H447" s="38"/>
      <c r="I447" s="38"/>
      <c r="J447" s="38"/>
      <c r="K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X447" s="38"/>
      <c r="Y447" s="38"/>
      <c r="Z447" s="38"/>
      <c r="AA447" s="38"/>
      <c r="AB447" s="38"/>
      <c r="AC447" s="38"/>
      <c r="AD447" s="38"/>
      <c r="AE447" s="38"/>
      <c r="AF447" s="38"/>
      <c r="AG447" s="38"/>
      <c r="AI447" s="38"/>
      <c r="AJ447" s="38"/>
      <c r="AK447" s="38"/>
      <c r="AL447" s="38"/>
      <c r="AM447" s="38"/>
      <c r="AN447" s="38"/>
      <c r="AO447" s="38"/>
      <c r="AP447" s="38"/>
      <c r="AQ447" s="38"/>
      <c r="AR447" s="38"/>
      <c r="AT447" s="38"/>
      <c r="AU447" s="38"/>
      <c r="AV447" s="38"/>
      <c r="AW447" s="38"/>
      <c r="AX447" s="38"/>
      <c r="AY447" s="38"/>
      <c r="AZ447" s="38"/>
      <c r="BA447" s="38"/>
      <c r="BB447" s="38"/>
      <c r="BC447" s="38"/>
      <c r="BE447" s="38"/>
      <c r="BF447" s="38"/>
      <c r="BG447" s="38"/>
      <c r="BH447" s="38"/>
      <c r="BI447" s="38"/>
      <c r="BJ447" s="38"/>
      <c r="BK447" s="38"/>
      <c r="BL447" s="38"/>
      <c r="BM447" s="38"/>
      <c r="BN447" s="38"/>
      <c r="BP447" s="38"/>
      <c r="BQ447" s="38"/>
      <c r="BR447" s="38"/>
      <c r="BS447" s="38"/>
      <c r="BT447" s="38"/>
      <c r="BU447" s="38"/>
      <c r="BV447" s="38"/>
      <c r="BW447" s="38"/>
      <c r="BX447" s="38"/>
      <c r="BY447" s="38"/>
      <c r="BZ447" s="38"/>
      <c r="CA447" s="270"/>
      <c r="CB447" s="38"/>
      <c r="CC447" s="270"/>
      <c r="CD447" s="38"/>
      <c r="CE447" s="38"/>
      <c r="CF447" s="38"/>
      <c r="CG447" s="38"/>
    </row>
    <row r="448" spans="5:85">
      <c r="E448" s="38"/>
      <c r="F448" s="38"/>
      <c r="G448" s="38"/>
      <c r="H448" s="38"/>
      <c r="I448" s="38"/>
      <c r="J448" s="38"/>
      <c r="K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X448" s="38"/>
      <c r="Y448" s="38"/>
      <c r="Z448" s="38"/>
      <c r="AA448" s="38"/>
      <c r="AB448" s="38"/>
      <c r="AC448" s="38"/>
      <c r="AD448" s="38"/>
      <c r="AE448" s="38"/>
      <c r="AF448" s="38"/>
      <c r="AG448" s="38"/>
      <c r="AI448" s="38"/>
      <c r="AJ448" s="38"/>
      <c r="AK448" s="38"/>
      <c r="AL448" s="38"/>
      <c r="AM448" s="38"/>
      <c r="AN448" s="38"/>
      <c r="AO448" s="38"/>
      <c r="AP448" s="38"/>
      <c r="AQ448" s="38"/>
      <c r="AR448" s="38"/>
      <c r="AT448" s="38"/>
      <c r="AU448" s="38"/>
      <c r="AV448" s="38"/>
      <c r="AW448" s="38"/>
      <c r="AX448" s="38"/>
      <c r="AY448" s="38"/>
      <c r="AZ448" s="38"/>
      <c r="BA448" s="38"/>
      <c r="BB448" s="38"/>
      <c r="BC448" s="38"/>
      <c r="BE448" s="38"/>
      <c r="BF448" s="38"/>
      <c r="BG448" s="38"/>
      <c r="BH448" s="38"/>
      <c r="BI448" s="38"/>
      <c r="BJ448" s="38"/>
      <c r="BK448" s="38"/>
      <c r="BL448" s="38"/>
      <c r="BM448" s="38"/>
      <c r="BN448" s="38"/>
      <c r="BP448" s="38"/>
      <c r="BQ448" s="38"/>
      <c r="BR448" s="38"/>
      <c r="BS448" s="38"/>
      <c r="BT448" s="38"/>
      <c r="BU448" s="38"/>
      <c r="BV448" s="38"/>
      <c r="BW448" s="38"/>
      <c r="BX448" s="38"/>
      <c r="BY448" s="38"/>
      <c r="BZ448" s="38"/>
      <c r="CA448" s="270"/>
      <c r="CB448" s="38"/>
      <c r="CC448" s="270"/>
      <c r="CD448" s="38"/>
      <c r="CE448" s="38"/>
      <c r="CF448" s="38"/>
      <c r="CG448" s="38"/>
    </row>
    <row r="449" spans="5:85">
      <c r="E449" s="38"/>
      <c r="F449" s="38"/>
      <c r="G449" s="38"/>
      <c r="H449" s="38"/>
      <c r="I449" s="38"/>
      <c r="J449" s="38"/>
      <c r="K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X449" s="38"/>
      <c r="Y449" s="38"/>
      <c r="Z449" s="38"/>
      <c r="AA449" s="38"/>
      <c r="AB449" s="38"/>
      <c r="AC449" s="38"/>
      <c r="AD449" s="38"/>
      <c r="AE449" s="38"/>
      <c r="AF449" s="38"/>
      <c r="AG449" s="38"/>
      <c r="AI449" s="38"/>
      <c r="AJ449" s="38"/>
      <c r="AK449" s="38"/>
      <c r="AL449" s="38"/>
      <c r="AM449" s="38"/>
      <c r="AN449" s="38"/>
      <c r="AO449" s="38"/>
      <c r="AP449" s="38"/>
      <c r="AQ449" s="38"/>
      <c r="AR449" s="38"/>
      <c r="AT449" s="38"/>
      <c r="AU449" s="38"/>
      <c r="AV449" s="38"/>
      <c r="AW449" s="38"/>
      <c r="AX449" s="38"/>
      <c r="AY449" s="38"/>
      <c r="AZ449" s="38"/>
      <c r="BA449" s="38"/>
      <c r="BB449" s="38"/>
      <c r="BC449" s="38"/>
      <c r="BE449" s="38"/>
      <c r="BF449" s="38"/>
      <c r="BG449" s="38"/>
      <c r="BH449" s="38"/>
      <c r="BI449" s="38"/>
      <c r="BJ449" s="38"/>
      <c r="BK449" s="38"/>
      <c r="BL449" s="38"/>
      <c r="BM449" s="38"/>
      <c r="BN449" s="38"/>
      <c r="BP449" s="38"/>
      <c r="BQ449" s="38"/>
      <c r="BR449" s="38"/>
      <c r="BS449" s="38"/>
      <c r="BT449" s="38"/>
      <c r="BU449" s="38"/>
      <c r="BV449" s="38"/>
      <c r="BW449" s="38"/>
      <c r="BX449" s="38"/>
      <c r="BY449" s="38"/>
      <c r="BZ449" s="38"/>
      <c r="CA449" s="270"/>
      <c r="CB449" s="38"/>
      <c r="CC449" s="270"/>
      <c r="CD449" s="38"/>
      <c r="CE449" s="38"/>
      <c r="CF449" s="38"/>
      <c r="CG449" s="38"/>
    </row>
    <row r="450" spans="5:85">
      <c r="E450" s="38"/>
      <c r="F450" s="38"/>
      <c r="G450" s="38"/>
      <c r="H450" s="38"/>
      <c r="I450" s="38"/>
      <c r="J450" s="38"/>
      <c r="K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X450" s="38"/>
      <c r="Y450" s="38"/>
      <c r="Z450" s="38"/>
      <c r="AA450" s="38"/>
      <c r="AB450" s="38"/>
      <c r="AC450" s="38"/>
      <c r="AD450" s="38"/>
      <c r="AE450" s="38"/>
      <c r="AF450" s="38"/>
      <c r="AG450" s="38"/>
      <c r="AI450" s="38"/>
      <c r="AJ450" s="38"/>
      <c r="AK450" s="38"/>
      <c r="AL450" s="38"/>
      <c r="AM450" s="38"/>
      <c r="AN450" s="38"/>
      <c r="AO450" s="38"/>
      <c r="AP450" s="38"/>
      <c r="AQ450" s="38"/>
      <c r="AR450" s="38"/>
      <c r="AT450" s="38"/>
      <c r="AU450" s="38"/>
      <c r="AV450" s="38"/>
      <c r="AW450" s="38"/>
      <c r="AX450" s="38"/>
      <c r="AY450" s="38"/>
      <c r="AZ450" s="38"/>
      <c r="BA450" s="38"/>
      <c r="BB450" s="38"/>
      <c r="BC450" s="38"/>
      <c r="BE450" s="38"/>
      <c r="BF450" s="38"/>
      <c r="BG450" s="38"/>
      <c r="BH450" s="38"/>
      <c r="BI450" s="38"/>
      <c r="BJ450" s="38"/>
      <c r="BK450" s="38"/>
      <c r="BL450" s="38"/>
      <c r="BM450" s="38"/>
      <c r="BN450" s="38"/>
      <c r="BP450" s="38"/>
      <c r="BQ450" s="38"/>
      <c r="BR450" s="38"/>
      <c r="BS450" s="38"/>
      <c r="BT450" s="38"/>
      <c r="BU450" s="38"/>
      <c r="BV450" s="38"/>
      <c r="BW450" s="38"/>
      <c r="BX450" s="38"/>
      <c r="BY450" s="38"/>
      <c r="BZ450" s="38"/>
      <c r="CA450" s="270"/>
      <c r="CB450" s="38"/>
      <c r="CC450" s="270"/>
      <c r="CD450" s="38"/>
      <c r="CE450" s="38"/>
      <c r="CF450" s="38"/>
      <c r="CG450" s="38"/>
    </row>
    <row r="451" spans="5:85">
      <c r="E451" s="38"/>
      <c r="F451" s="38"/>
      <c r="G451" s="38"/>
      <c r="H451" s="38"/>
      <c r="I451" s="38"/>
      <c r="J451" s="38"/>
      <c r="K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X451" s="38"/>
      <c r="Y451" s="38"/>
      <c r="Z451" s="38"/>
      <c r="AA451" s="38"/>
      <c r="AB451" s="38"/>
      <c r="AC451" s="38"/>
      <c r="AD451" s="38"/>
      <c r="AE451" s="38"/>
      <c r="AF451" s="38"/>
      <c r="AG451" s="38"/>
      <c r="AI451" s="38"/>
      <c r="AJ451" s="38"/>
      <c r="AK451" s="38"/>
      <c r="AL451" s="38"/>
      <c r="AM451" s="38"/>
      <c r="AN451" s="38"/>
      <c r="AO451" s="38"/>
      <c r="AP451" s="38"/>
      <c r="AQ451" s="38"/>
      <c r="AR451" s="38"/>
      <c r="AT451" s="38"/>
      <c r="AU451" s="38"/>
      <c r="AV451" s="38"/>
      <c r="AW451" s="38"/>
      <c r="AX451" s="38"/>
      <c r="AY451" s="38"/>
      <c r="AZ451" s="38"/>
      <c r="BA451" s="38"/>
      <c r="BB451" s="38"/>
      <c r="BC451" s="38"/>
      <c r="BE451" s="38"/>
      <c r="BF451" s="38"/>
      <c r="BG451" s="38"/>
      <c r="BH451" s="38"/>
      <c r="BI451" s="38"/>
      <c r="BJ451" s="38"/>
      <c r="BK451" s="38"/>
      <c r="BL451" s="38"/>
      <c r="BM451" s="38"/>
      <c r="BN451" s="38"/>
      <c r="BP451" s="38"/>
      <c r="BQ451" s="38"/>
      <c r="BR451" s="38"/>
      <c r="BS451" s="38"/>
      <c r="BT451" s="38"/>
      <c r="BU451" s="38"/>
      <c r="BV451" s="38"/>
      <c r="BW451" s="38"/>
      <c r="BX451" s="38"/>
      <c r="BY451" s="38"/>
      <c r="BZ451" s="38"/>
      <c r="CA451" s="270"/>
      <c r="CB451" s="38"/>
      <c r="CC451" s="270"/>
      <c r="CD451" s="38"/>
      <c r="CE451" s="38"/>
      <c r="CF451" s="38"/>
      <c r="CG451" s="38"/>
    </row>
    <row r="452" spans="5:85">
      <c r="E452" s="38"/>
      <c r="F452" s="38"/>
      <c r="G452" s="38"/>
      <c r="H452" s="38"/>
      <c r="I452" s="38"/>
      <c r="J452" s="38"/>
      <c r="K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X452" s="38"/>
      <c r="Y452" s="38"/>
      <c r="Z452" s="38"/>
      <c r="AA452" s="38"/>
      <c r="AB452" s="38"/>
      <c r="AC452" s="38"/>
      <c r="AD452" s="38"/>
      <c r="AE452" s="38"/>
      <c r="AF452" s="38"/>
      <c r="AG452" s="38"/>
      <c r="AI452" s="38"/>
      <c r="AJ452" s="38"/>
      <c r="AK452" s="38"/>
      <c r="AL452" s="38"/>
      <c r="AM452" s="38"/>
      <c r="AN452" s="38"/>
      <c r="AO452" s="38"/>
      <c r="AP452" s="38"/>
      <c r="AQ452" s="38"/>
      <c r="AR452" s="38"/>
      <c r="AT452" s="38"/>
      <c r="AU452" s="38"/>
      <c r="AV452" s="38"/>
      <c r="AW452" s="38"/>
      <c r="AX452" s="38"/>
      <c r="AY452" s="38"/>
      <c r="AZ452" s="38"/>
      <c r="BA452" s="38"/>
      <c r="BB452" s="38"/>
      <c r="BC452" s="38"/>
      <c r="BE452" s="38"/>
      <c r="BF452" s="38"/>
      <c r="BG452" s="38"/>
      <c r="BH452" s="38"/>
      <c r="BI452" s="38"/>
      <c r="BJ452" s="38"/>
      <c r="BK452" s="38"/>
      <c r="BL452" s="38"/>
      <c r="BM452" s="38"/>
      <c r="BN452" s="38"/>
      <c r="BP452" s="38"/>
      <c r="BQ452" s="38"/>
      <c r="BR452" s="38"/>
      <c r="BS452" s="38"/>
      <c r="BT452" s="38"/>
      <c r="BU452" s="38"/>
      <c r="BV452" s="38"/>
      <c r="BW452" s="38"/>
      <c r="BX452" s="38"/>
      <c r="BY452" s="38"/>
      <c r="BZ452" s="38"/>
      <c r="CA452" s="270"/>
      <c r="CB452" s="38"/>
      <c r="CC452" s="270"/>
      <c r="CD452" s="38"/>
      <c r="CE452" s="38"/>
      <c r="CF452" s="38"/>
      <c r="CG452" s="38"/>
    </row>
    <row r="453" spans="5:85">
      <c r="E453" s="38"/>
      <c r="F453" s="38"/>
      <c r="G453" s="38"/>
      <c r="H453" s="38"/>
      <c r="I453" s="38"/>
      <c r="J453" s="38"/>
      <c r="K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X453" s="38"/>
      <c r="Y453" s="38"/>
      <c r="Z453" s="38"/>
      <c r="AA453" s="38"/>
      <c r="AB453" s="38"/>
      <c r="AC453" s="38"/>
      <c r="AD453" s="38"/>
      <c r="AE453" s="38"/>
      <c r="AF453" s="38"/>
      <c r="AG453" s="38"/>
      <c r="AI453" s="38"/>
      <c r="AJ453" s="38"/>
      <c r="AK453" s="38"/>
      <c r="AL453" s="38"/>
      <c r="AM453" s="38"/>
      <c r="AN453" s="38"/>
      <c r="AO453" s="38"/>
      <c r="AP453" s="38"/>
      <c r="AQ453" s="38"/>
      <c r="AR453" s="38"/>
      <c r="AT453" s="38"/>
      <c r="AU453" s="38"/>
      <c r="AV453" s="38"/>
      <c r="AW453" s="38"/>
      <c r="AX453" s="38"/>
      <c r="AY453" s="38"/>
      <c r="AZ453" s="38"/>
      <c r="BA453" s="38"/>
      <c r="BB453" s="38"/>
      <c r="BC453" s="38"/>
      <c r="BE453" s="38"/>
      <c r="BF453" s="38"/>
      <c r="BG453" s="38"/>
      <c r="BH453" s="38"/>
      <c r="BI453" s="38"/>
      <c r="BJ453" s="38"/>
      <c r="BK453" s="38"/>
      <c r="BL453" s="38"/>
      <c r="BM453" s="38"/>
      <c r="BN453" s="38"/>
      <c r="BP453" s="38"/>
      <c r="BQ453" s="38"/>
      <c r="BR453" s="38"/>
      <c r="BS453" s="38"/>
      <c r="BT453" s="38"/>
      <c r="BU453" s="38"/>
      <c r="BV453" s="38"/>
      <c r="BW453" s="38"/>
      <c r="BX453" s="38"/>
      <c r="BY453" s="38"/>
      <c r="BZ453" s="38"/>
      <c r="CA453" s="270"/>
      <c r="CB453" s="38"/>
      <c r="CC453" s="270"/>
      <c r="CD453" s="38"/>
      <c r="CE453" s="38"/>
      <c r="CF453" s="38"/>
      <c r="CG453" s="38"/>
    </row>
    <row r="454" spans="5:85">
      <c r="E454" s="38"/>
      <c r="F454" s="38"/>
      <c r="G454" s="38"/>
      <c r="H454" s="38"/>
      <c r="I454" s="38"/>
      <c r="J454" s="38"/>
      <c r="K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X454" s="38"/>
      <c r="Y454" s="38"/>
      <c r="Z454" s="38"/>
      <c r="AA454" s="38"/>
      <c r="AB454" s="38"/>
      <c r="AC454" s="38"/>
      <c r="AD454" s="38"/>
      <c r="AE454" s="38"/>
      <c r="AF454" s="38"/>
      <c r="AG454" s="38"/>
      <c r="AI454" s="38"/>
      <c r="AJ454" s="38"/>
      <c r="AK454" s="38"/>
      <c r="AL454" s="38"/>
      <c r="AM454" s="38"/>
      <c r="AN454" s="38"/>
      <c r="AO454" s="38"/>
      <c r="AP454" s="38"/>
      <c r="AQ454" s="38"/>
      <c r="AR454" s="38"/>
      <c r="AT454" s="38"/>
      <c r="AU454" s="38"/>
      <c r="AV454" s="38"/>
      <c r="AW454" s="38"/>
      <c r="AX454" s="38"/>
      <c r="AY454" s="38"/>
      <c r="AZ454" s="38"/>
      <c r="BA454" s="38"/>
      <c r="BB454" s="38"/>
      <c r="BC454" s="38"/>
      <c r="BE454" s="38"/>
      <c r="BF454" s="38"/>
      <c r="BG454" s="38"/>
      <c r="BH454" s="38"/>
      <c r="BI454" s="38"/>
      <c r="BJ454" s="38"/>
      <c r="BK454" s="38"/>
      <c r="BL454" s="38"/>
      <c r="BM454" s="38"/>
      <c r="BN454" s="38"/>
      <c r="BP454" s="38"/>
      <c r="BQ454" s="38"/>
      <c r="BR454" s="38"/>
      <c r="BS454" s="38"/>
      <c r="BT454" s="38"/>
      <c r="BU454" s="38"/>
      <c r="BV454" s="38"/>
      <c r="BW454" s="38"/>
      <c r="BX454" s="38"/>
      <c r="BY454" s="38"/>
      <c r="BZ454" s="38"/>
      <c r="CA454" s="270"/>
      <c r="CB454" s="38"/>
      <c r="CC454" s="270"/>
      <c r="CD454" s="38"/>
      <c r="CE454" s="38"/>
      <c r="CF454" s="38"/>
      <c r="CG454" s="38"/>
    </row>
    <row r="455" spans="5:85">
      <c r="E455" s="38"/>
      <c r="F455" s="38"/>
      <c r="G455" s="38"/>
      <c r="H455" s="38"/>
      <c r="I455" s="38"/>
      <c r="J455" s="38"/>
      <c r="K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X455" s="38"/>
      <c r="Y455" s="38"/>
      <c r="Z455" s="38"/>
      <c r="AA455" s="38"/>
      <c r="AB455" s="38"/>
      <c r="AC455" s="38"/>
      <c r="AD455" s="38"/>
      <c r="AE455" s="38"/>
      <c r="AF455" s="38"/>
      <c r="AG455" s="38"/>
      <c r="AI455" s="38"/>
      <c r="AJ455" s="38"/>
      <c r="AK455" s="38"/>
      <c r="AL455" s="38"/>
      <c r="AM455" s="38"/>
      <c r="AN455" s="38"/>
      <c r="AO455" s="38"/>
      <c r="AP455" s="38"/>
      <c r="AQ455" s="38"/>
      <c r="AR455" s="38"/>
      <c r="AT455" s="38"/>
      <c r="AU455" s="38"/>
      <c r="AV455" s="38"/>
      <c r="AW455" s="38"/>
      <c r="AX455" s="38"/>
      <c r="AY455" s="38"/>
      <c r="AZ455" s="38"/>
      <c r="BA455" s="38"/>
      <c r="BB455" s="38"/>
      <c r="BC455" s="38"/>
      <c r="BE455" s="38"/>
      <c r="BF455" s="38"/>
      <c r="BG455" s="38"/>
      <c r="BH455" s="38"/>
      <c r="BI455" s="38"/>
      <c r="BJ455" s="38"/>
      <c r="BK455" s="38"/>
      <c r="BL455" s="38"/>
      <c r="BM455" s="38"/>
      <c r="BN455" s="38"/>
      <c r="BP455" s="38"/>
      <c r="BQ455" s="38"/>
      <c r="BR455" s="38"/>
      <c r="BS455" s="38"/>
      <c r="BT455" s="38"/>
      <c r="BU455" s="38"/>
      <c r="BV455" s="38"/>
      <c r="BW455" s="38"/>
      <c r="BX455" s="38"/>
      <c r="BY455" s="38"/>
      <c r="BZ455" s="38"/>
      <c r="CA455" s="270"/>
      <c r="CB455" s="38"/>
      <c r="CC455" s="270"/>
      <c r="CD455" s="38"/>
      <c r="CE455" s="38"/>
      <c r="CF455" s="38"/>
      <c r="CG455" s="38"/>
    </row>
    <row r="456" spans="5:85">
      <c r="E456" s="38"/>
      <c r="F456" s="38"/>
      <c r="G456" s="38"/>
      <c r="H456" s="38"/>
      <c r="I456" s="38"/>
      <c r="J456" s="38"/>
      <c r="K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X456" s="38"/>
      <c r="Y456" s="38"/>
      <c r="Z456" s="38"/>
      <c r="AA456" s="38"/>
      <c r="AB456" s="38"/>
      <c r="AC456" s="38"/>
      <c r="AD456" s="38"/>
      <c r="AE456" s="38"/>
      <c r="AF456" s="38"/>
      <c r="AG456" s="38"/>
      <c r="AI456" s="38"/>
      <c r="AJ456" s="38"/>
      <c r="AK456" s="38"/>
      <c r="AL456" s="38"/>
      <c r="AM456" s="38"/>
      <c r="AN456" s="38"/>
      <c r="AO456" s="38"/>
      <c r="AP456" s="38"/>
      <c r="AQ456" s="38"/>
      <c r="AR456" s="38"/>
      <c r="AT456" s="38"/>
      <c r="AU456" s="38"/>
      <c r="AV456" s="38"/>
      <c r="AW456" s="38"/>
      <c r="AX456" s="38"/>
      <c r="AY456" s="38"/>
      <c r="AZ456" s="38"/>
      <c r="BA456" s="38"/>
      <c r="BB456" s="38"/>
      <c r="BC456" s="38"/>
      <c r="BE456" s="38"/>
      <c r="BF456" s="38"/>
      <c r="BG456" s="38"/>
      <c r="BH456" s="38"/>
      <c r="BI456" s="38"/>
      <c r="BJ456" s="38"/>
      <c r="BK456" s="38"/>
      <c r="BL456" s="38"/>
      <c r="BM456" s="38"/>
      <c r="BN456" s="38"/>
      <c r="BP456" s="38"/>
      <c r="BQ456" s="38"/>
      <c r="BR456" s="38"/>
      <c r="BS456" s="38"/>
      <c r="BT456" s="38"/>
      <c r="BU456" s="38"/>
      <c r="BV456" s="38"/>
      <c r="BW456" s="38"/>
      <c r="BX456" s="38"/>
      <c r="BY456" s="38"/>
      <c r="BZ456" s="38"/>
      <c r="CA456" s="270"/>
      <c r="CB456" s="38"/>
      <c r="CC456" s="270"/>
      <c r="CD456" s="38"/>
      <c r="CE456" s="38"/>
      <c r="CF456" s="38"/>
      <c r="CG456" s="38"/>
    </row>
    <row r="457" spans="5:85">
      <c r="E457" s="38"/>
      <c r="F457" s="38"/>
      <c r="G457" s="38"/>
      <c r="H457" s="38"/>
      <c r="I457" s="38"/>
      <c r="J457" s="38"/>
      <c r="K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X457" s="38"/>
      <c r="Y457" s="38"/>
      <c r="Z457" s="38"/>
      <c r="AA457" s="38"/>
      <c r="AB457" s="38"/>
      <c r="AC457" s="38"/>
      <c r="AD457" s="38"/>
      <c r="AE457" s="38"/>
      <c r="AF457" s="38"/>
      <c r="AG457" s="38"/>
      <c r="AI457" s="38"/>
      <c r="AJ457" s="38"/>
      <c r="AK457" s="38"/>
      <c r="AL457" s="38"/>
      <c r="AM457" s="38"/>
      <c r="AN457" s="38"/>
      <c r="AO457" s="38"/>
      <c r="AP457" s="38"/>
      <c r="AQ457" s="38"/>
      <c r="AR457" s="38"/>
      <c r="AT457" s="38"/>
      <c r="AU457" s="38"/>
      <c r="AV457" s="38"/>
      <c r="AW457" s="38"/>
      <c r="AX457" s="38"/>
      <c r="AY457" s="38"/>
      <c r="AZ457" s="38"/>
      <c r="BA457" s="38"/>
      <c r="BB457" s="38"/>
      <c r="BC457" s="38"/>
      <c r="BE457" s="38"/>
      <c r="BF457" s="38"/>
      <c r="BG457" s="38"/>
      <c r="BH457" s="38"/>
      <c r="BI457" s="38"/>
      <c r="BJ457" s="38"/>
      <c r="BK457" s="38"/>
      <c r="BL457" s="38"/>
      <c r="BM457" s="38"/>
      <c r="BN457" s="38"/>
      <c r="BP457" s="38"/>
      <c r="BQ457" s="38"/>
      <c r="BR457" s="38"/>
      <c r="BS457" s="38"/>
      <c r="BT457" s="38"/>
      <c r="BU457" s="38"/>
      <c r="BV457" s="38"/>
      <c r="BW457" s="38"/>
      <c r="BX457" s="38"/>
      <c r="BY457" s="38"/>
      <c r="BZ457" s="38"/>
      <c r="CA457" s="270"/>
      <c r="CB457" s="38"/>
      <c r="CC457" s="270"/>
      <c r="CD457" s="38"/>
      <c r="CE457" s="38"/>
      <c r="CF457" s="38"/>
      <c r="CG457" s="38"/>
    </row>
    <row r="458" spans="5:85">
      <c r="E458" s="38"/>
      <c r="F458" s="38"/>
      <c r="G458" s="38"/>
      <c r="H458" s="38"/>
      <c r="I458" s="38"/>
      <c r="J458" s="38"/>
      <c r="K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X458" s="38"/>
      <c r="Y458" s="38"/>
      <c r="Z458" s="38"/>
      <c r="AA458" s="38"/>
      <c r="AB458" s="38"/>
      <c r="AC458" s="38"/>
      <c r="AD458" s="38"/>
      <c r="AE458" s="38"/>
      <c r="AF458" s="38"/>
      <c r="AG458" s="38"/>
      <c r="AI458" s="38"/>
      <c r="AJ458" s="38"/>
      <c r="AK458" s="38"/>
      <c r="AL458" s="38"/>
      <c r="AM458" s="38"/>
      <c r="AN458" s="38"/>
      <c r="AO458" s="38"/>
      <c r="AP458" s="38"/>
      <c r="AQ458" s="38"/>
      <c r="AR458" s="38"/>
      <c r="AT458" s="38"/>
      <c r="AU458" s="38"/>
      <c r="AV458" s="38"/>
      <c r="AW458" s="38"/>
      <c r="AX458" s="38"/>
      <c r="AY458" s="38"/>
      <c r="AZ458" s="38"/>
      <c r="BA458" s="38"/>
      <c r="BB458" s="38"/>
      <c r="BC458" s="38"/>
      <c r="BE458" s="38"/>
      <c r="BF458" s="38"/>
      <c r="BG458" s="38"/>
      <c r="BH458" s="38"/>
      <c r="BI458" s="38"/>
      <c r="BJ458" s="38"/>
      <c r="BK458" s="38"/>
      <c r="BL458" s="38"/>
      <c r="BM458" s="38"/>
      <c r="BN458" s="38"/>
      <c r="BP458" s="38"/>
      <c r="BQ458" s="38"/>
      <c r="BR458" s="38"/>
      <c r="BS458" s="38"/>
      <c r="BT458" s="38"/>
      <c r="BU458" s="38"/>
      <c r="BV458" s="38"/>
      <c r="BW458" s="38"/>
      <c r="BX458" s="38"/>
      <c r="BY458" s="38"/>
      <c r="BZ458" s="38"/>
      <c r="CA458" s="270"/>
      <c r="CB458" s="38"/>
      <c r="CC458" s="270"/>
      <c r="CD458" s="38"/>
      <c r="CE458" s="38"/>
      <c r="CF458" s="38"/>
      <c r="CG458" s="38"/>
    </row>
    <row r="459" spans="5:85">
      <c r="E459" s="38"/>
      <c r="F459" s="38"/>
      <c r="G459" s="38"/>
      <c r="H459" s="38"/>
      <c r="I459" s="38"/>
      <c r="J459" s="38"/>
      <c r="K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X459" s="38"/>
      <c r="Y459" s="38"/>
      <c r="Z459" s="38"/>
      <c r="AA459" s="38"/>
      <c r="AB459" s="38"/>
      <c r="AC459" s="38"/>
      <c r="AD459" s="38"/>
      <c r="AE459" s="38"/>
      <c r="AF459" s="38"/>
      <c r="AG459" s="38"/>
      <c r="AI459" s="38"/>
      <c r="AJ459" s="38"/>
      <c r="AK459" s="38"/>
      <c r="AL459" s="38"/>
      <c r="AM459" s="38"/>
      <c r="AN459" s="38"/>
      <c r="AO459" s="38"/>
      <c r="AP459" s="38"/>
      <c r="AQ459" s="38"/>
      <c r="AR459" s="38"/>
      <c r="AT459" s="38"/>
      <c r="AU459" s="38"/>
      <c r="AV459" s="38"/>
      <c r="AW459" s="38"/>
      <c r="AX459" s="38"/>
      <c r="AY459" s="38"/>
      <c r="AZ459" s="38"/>
      <c r="BA459" s="38"/>
      <c r="BB459" s="38"/>
      <c r="BC459" s="38"/>
      <c r="BE459" s="38"/>
      <c r="BF459" s="38"/>
      <c r="BG459" s="38"/>
      <c r="BH459" s="38"/>
      <c r="BI459" s="38"/>
      <c r="BJ459" s="38"/>
      <c r="BK459" s="38"/>
      <c r="BL459" s="38"/>
      <c r="BM459" s="38"/>
      <c r="BN459" s="38"/>
      <c r="BP459" s="38"/>
      <c r="BQ459" s="38"/>
      <c r="BR459" s="38"/>
      <c r="BS459" s="38"/>
      <c r="BT459" s="38"/>
      <c r="BU459" s="38"/>
      <c r="BV459" s="38"/>
      <c r="BW459" s="38"/>
      <c r="BX459" s="38"/>
      <c r="BY459" s="38"/>
      <c r="BZ459" s="38"/>
      <c r="CA459" s="270"/>
      <c r="CB459" s="38"/>
      <c r="CC459" s="270"/>
      <c r="CD459" s="38"/>
      <c r="CE459" s="38"/>
      <c r="CF459" s="38"/>
      <c r="CG459" s="38"/>
    </row>
    <row r="460" spans="5:85">
      <c r="E460" s="38"/>
      <c r="F460" s="38"/>
      <c r="G460" s="38"/>
      <c r="H460" s="38"/>
      <c r="I460" s="38"/>
      <c r="J460" s="38"/>
      <c r="K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X460" s="38"/>
      <c r="Y460" s="38"/>
      <c r="Z460" s="38"/>
      <c r="AA460" s="38"/>
      <c r="AB460" s="38"/>
      <c r="AC460" s="38"/>
      <c r="AD460" s="38"/>
      <c r="AE460" s="38"/>
      <c r="AF460" s="38"/>
      <c r="AG460" s="38"/>
      <c r="AI460" s="38"/>
      <c r="AJ460" s="38"/>
      <c r="AK460" s="38"/>
      <c r="AL460" s="38"/>
      <c r="AM460" s="38"/>
      <c r="AN460" s="38"/>
      <c r="AO460" s="38"/>
      <c r="AP460" s="38"/>
      <c r="AQ460" s="38"/>
      <c r="AR460" s="38"/>
      <c r="AT460" s="38"/>
      <c r="AU460" s="38"/>
      <c r="AV460" s="38"/>
      <c r="AW460" s="38"/>
      <c r="AX460" s="38"/>
      <c r="AY460" s="38"/>
      <c r="AZ460" s="38"/>
      <c r="BA460" s="38"/>
      <c r="BB460" s="38"/>
      <c r="BC460" s="38"/>
      <c r="BE460" s="38"/>
      <c r="BF460" s="38"/>
      <c r="BG460" s="38"/>
      <c r="BH460" s="38"/>
      <c r="BI460" s="38"/>
      <c r="BJ460" s="38"/>
      <c r="BK460" s="38"/>
      <c r="BL460" s="38"/>
      <c r="BM460" s="38"/>
      <c r="BN460" s="38"/>
      <c r="BP460" s="38"/>
      <c r="BQ460" s="38"/>
      <c r="BR460" s="38"/>
      <c r="BS460" s="38"/>
      <c r="BT460" s="38"/>
      <c r="BU460" s="38"/>
      <c r="BV460" s="38"/>
      <c r="BW460" s="38"/>
      <c r="BX460" s="38"/>
      <c r="BY460" s="38"/>
      <c r="BZ460" s="38"/>
      <c r="CA460" s="270"/>
      <c r="CB460" s="38"/>
      <c r="CC460" s="270"/>
      <c r="CD460" s="38"/>
      <c r="CE460" s="38"/>
      <c r="CF460" s="38"/>
      <c r="CG460" s="38"/>
    </row>
    <row r="461" spans="5:85">
      <c r="E461" s="38"/>
      <c r="F461" s="38"/>
      <c r="G461" s="38"/>
      <c r="H461" s="38"/>
      <c r="I461" s="38"/>
      <c r="J461" s="38"/>
      <c r="K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X461" s="38"/>
      <c r="Y461" s="38"/>
      <c r="Z461" s="38"/>
      <c r="AA461" s="38"/>
      <c r="AB461" s="38"/>
      <c r="AC461" s="38"/>
      <c r="AD461" s="38"/>
      <c r="AE461" s="38"/>
      <c r="AF461" s="38"/>
      <c r="AG461" s="38"/>
      <c r="AI461" s="38"/>
      <c r="AJ461" s="38"/>
      <c r="AK461" s="38"/>
      <c r="AL461" s="38"/>
      <c r="AM461" s="38"/>
      <c r="AN461" s="38"/>
      <c r="AO461" s="38"/>
      <c r="AP461" s="38"/>
      <c r="AQ461" s="38"/>
      <c r="AR461" s="38"/>
      <c r="AT461" s="38"/>
      <c r="AU461" s="38"/>
      <c r="AV461" s="38"/>
      <c r="AW461" s="38"/>
      <c r="AX461" s="38"/>
      <c r="AY461" s="38"/>
      <c r="AZ461" s="38"/>
      <c r="BA461" s="38"/>
      <c r="BB461" s="38"/>
      <c r="BC461" s="38"/>
      <c r="BE461" s="38"/>
      <c r="BF461" s="38"/>
      <c r="BG461" s="38"/>
      <c r="BH461" s="38"/>
      <c r="BI461" s="38"/>
      <c r="BJ461" s="38"/>
      <c r="BK461" s="38"/>
      <c r="BL461" s="38"/>
      <c r="BM461" s="38"/>
      <c r="BN461" s="38"/>
      <c r="BP461" s="38"/>
      <c r="BQ461" s="38"/>
      <c r="BR461" s="38"/>
      <c r="BS461" s="38"/>
      <c r="BT461" s="38"/>
      <c r="BU461" s="38"/>
      <c r="BV461" s="38"/>
      <c r="BW461" s="38"/>
      <c r="BX461" s="38"/>
      <c r="BY461" s="38"/>
      <c r="BZ461" s="38"/>
      <c r="CA461" s="270"/>
      <c r="CB461" s="38"/>
      <c r="CC461" s="270"/>
      <c r="CD461" s="38"/>
      <c r="CE461" s="38"/>
      <c r="CF461" s="38"/>
      <c r="CG461" s="38"/>
    </row>
    <row r="462" spans="5:85">
      <c r="E462" s="38"/>
      <c r="F462" s="38"/>
      <c r="G462" s="38"/>
      <c r="H462" s="38"/>
      <c r="I462" s="38"/>
      <c r="J462" s="38"/>
      <c r="K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X462" s="38"/>
      <c r="Y462" s="38"/>
      <c r="Z462" s="38"/>
      <c r="AA462" s="38"/>
      <c r="AB462" s="38"/>
      <c r="AC462" s="38"/>
      <c r="AD462" s="38"/>
      <c r="AE462" s="38"/>
      <c r="AF462" s="38"/>
      <c r="AG462" s="38"/>
      <c r="AI462" s="38"/>
      <c r="AJ462" s="38"/>
      <c r="AK462" s="38"/>
      <c r="AL462" s="38"/>
      <c r="AM462" s="38"/>
      <c r="AN462" s="38"/>
      <c r="AO462" s="38"/>
      <c r="AP462" s="38"/>
      <c r="AQ462" s="38"/>
      <c r="AR462" s="38"/>
      <c r="AT462" s="38"/>
      <c r="AU462" s="38"/>
      <c r="AV462" s="38"/>
      <c r="AW462" s="38"/>
      <c r="AX462" s="38"/>
      <c r="AY462" s="38"/>
      <c r="AZ462" s="38"/>
      <c r="BA462" s="38"/>
      <c r="BB462" s="38"/>
      <c r="BC462" s="38"/>
      <c r="BE462" s="38"/>
      <c r="BF462" s="38"/>
      <c r="BG462" s="38"/>
      <c r="BH462" s="38"/>
      <c r="BI462" s="38"/>
      <c r="BJ462" s="38"/>
      <c r="BK462" s="38"/>
      <c r="BL462" s="38"/>
      <c r="BM462" s="38"/>
      <c r="BN462" s="38"/>
      <c r="BP462" s="38"/>
      <c r="BQ462" s="38"/>
      <c r="BR462" s="38"/>
      <c r="BS462" s="38"/>
      <c r="BT462" s="38"/>
      <c r="BU462" s="38"/>
      <c r="BV462" s="38"/>
      <c r="BW462" s="38"/>
      <c r="BX462" s="38"/>
      <c r="BY462" s="38"/>
      <c r="BZ462" s="38"/>
      <c r="CA462" s="270"/>
      <c r="CB462" s="38"/>
      <c r="CC462" s="270"/>
      <c r="CD462" s="38"/>
      <c r="CE462" s="38"/>
      <c r="CF462" s="38"/>
      <c r="CG462" s="38"/>
    </row>
    <row r="463" spans="5:85">
      <c r="E463" s="38"/>
      <c r="F463" s="38"/>
      <c r="G463" s="38"/>
      <c r="H463" s="38"/>
      <c r="I463" s="38"/>
      <c r="J463" s="38"/>
      <c r="K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X463" s="38"/>
      <c r="Y463" s="38"/>
      <c r="Z463" s="38"/>
      <c r="AA463" s="38"/>
      <c r="AB463" s="38"/>
      <c r="AC463" s="38"/>
      <c r="AD463" s="38"/>
      <c r="AE463" s="38"/>
      <c r="AF463" s="38"/>
      <c r="AG463" s="38"/>
      <c r="AI463" s="38"/>
      <c r="AJ463" s="38"/>
      <c r="AK463" s="38"/>
      <c r="AL463" s="38"/>
      <c r="AM463" s="38"/>
      <c r="AN463" s="38"/>
      <c r="AO463" s="38"/>
      <c r="AP463" s="38"/>
      <c r="AQ463" s="38"/>
      <c r="AR463" s="38"/>
      <c r="AT463" s="38"/>
      <c r="AU463" s="38"/>
      <c r="AV463" s="38"/>
      <c r="AW463" s="38"/>
      <c r="AX463" s="38"/>
      <c r="AY463" s="38"/>
      <c r="AZ463" s="38"/>
      <c r="BA463" s="38"/>
      <c r="BB463" s="38"/>
      <c r="BC463" s="38"/>
      <c r="BE463" s="38"/>
      <c r="BF463" s="38"/>
      <c r="BG463" s="38"/>
      <c r="BH463" s="38"/>
      <c r="BI463" s="38"/>
      <c r="BJ463" s="38"/>
      <c r="BK463" s="38"/>
      <c r="BL463" s="38"/>
      <c r="BM463" s="38"/>
      <c r="BN463" s="38"/>
      <c r="BP463" s="38"/>
      <c r="BQ463" s="38"/>
      <c r="BR463" s="38"/>
      <c r="BS463" s="38"/>
      <c r="BT463" s="38"/>
      <c r="BU463" s="38"/>
      <c r="BV463" s="38"/>
      <c r="BW463" s="38"/>
      <c r="BX463" s="38"/>
      <c r="BY463" s="38"/>
      <c r="BZ463" s="38"/>
      <c r="CA463" s="270"/>
      <c r="CB463" s="38"/>
      <c r="CC463" s="270"/>
      <c r="CD463" s="38"/>
      <c r="CE463" s="38"/>
      <c r="CF463" s="38"/>
      <c r="CG463" s="38"/>
    </row>
    <row r="464" spans="5:85">
      <c r="E464" s="38"/>
      <c r="F464" s="38"/>
      <c r="G464" s="38"/>
      <c r="H464" s="38"/>
      <c r="I464" s="38"/>
      <c r="J464" s="38"/>
      <c r="K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X464" s="38"/>
      <c r="Y464" s="38"/>
      <c r="Z464" s="38"/>
      <c r="AA464" s="38"/>
      <c r="AB464" s="38"/>
      <c r="AC464" s="38"/>
      <c r="AD464" s="38"/>
      <c r="AE464" s="38"/>
      <c r="AF464" s="38"/>
      <c r="AG464" s="38"/>
      <c r="AI464" s="38"/>
      <c r="AJ464" s="38"/>
      <c r="AK464" s="38"/>
      <c r="AL464" s="38"/>
      <c r="AM464" s="38"/>
      <c r="AN464" s="38"/>
      <c r="AO464" s="38"/>
      <c r="AP464" s="38"/>
      <c r="AQ464" s="38"/>
      <c r="AR464" s="38"/>
      <c r="AT464" s="38"/>
      <c r="AU464" s="38"/>
      <c r="AV464" s="38"/>
      <c r="AW464" s="38"/>
      <c r="AX464" s="38"/>
      <c r="AY464" s="38"/>
      <c r="AZ464" s="38"/>
      <c r="BA464" s="38"/>
      <c r="BB464" s="38"/>
      <c r="BC464" s="38"/>
      <c r="BE464" s="38"/>
      <c r="BF464" s="38"/>
      <c r="BG464" s="38"/>
      <c r="BH464" s="38"/>
      <c r="BI464" s="38"/>
      <c r="BJ464" s="38"/>
      <c r="BK464" s="38"/>
      <c r="BL464" s="38"/>
      <c r="BM464" s="38"/>
      <c r="BN464" s="38"/>
      <c r="BP464" s="38"/>
      <c r="BQ464" s="38"/>
      <c r="BR464" s="38"/>
      <c r="BS464" s="38"/>
      <c r="BT464" s="38"/>
      <c r="BU464" s="38"/>
      <c r="BV464" s="38"/>
      <c r="BW464" s="38"/>
      <c r="BX464" s="38"/>
      <c r="BY464" s="38"/>
      <c r="BZ464" s="38"/>
      <c r="CA464" s="270"/>
      <c r="CB464" s="38"/>
      <c r="CC464" s="270"/>
      <c r="CD464" s="38"/>
      <c r="CE464" s="38"/>
      <c r="CF464" s="38"/>
      <c r="CG464" s="38"/>
    </row>
    <row r="465" spans="5:85">
      <c r="E465" s="38"/>
      <c r="F465" s="38"/>
      <c r="G465" s="38"/>
      <c r="H465" s="38"/>
      <c r="I465" s="38"/>
      <c r="J465" s="38"/>
      <c r="K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X465" s="38"/>
      <c r="Y465" s="38"/>
      <c r="Z465" s="38"/>
      <c r="AA465" s="38"/>
      <c r="AB465" s="38"/>
      <c r="AC465" s="38"/>
      <c r="AD465" s="38"/>
      <c r="AE465" s="38"/>
      <c r="AF465" s="38"/>
      <c r="AG465" s="38"/>
      <c r="AI465" s="38"/>
      <c r="AJ465" s="38"/>
      <c r="AK465" s="38"/>
      <c r="AL465" s="38"/>
      <c r="AM465" s="38"/>
      <c r="AN465" s="38"/>
      <c r="AO465" s="38"/>
      <c r="AP465" s="38"/>
      <c r="AQ465" s="38"/>
      <c r="AR465" s="38"/>
      <c r="AT465" s="38"/>
      <c r="AU465" s="38"/>
      <c r="AV465" s="38"/>
      <c r="AW465" s="38"/>
      <c r="AX465" s="38"/>
      <c r="AY465" s="38"/>
      <c r="AZ465" s="38"/>
      <c r="BA465" s="38"/>
      <c r="BB465" s="38"/>
      <c r="BC465" s="38"/>
      <c r="BE465" s="38"/>
      <c r="BF465" s="38"/>
      <c r="BG465" s="38"/>
      <c r="BH465" s="38"/>
      <c r="BI465" s="38"/>
      <c r="BJ465" s="38"/>
      <c r="BK465" s="38"/>
      <c r="BL465" s="38"/>
      <c r="BM465" s="38"/>
      <c r="BN465" s="38"/>
      <c r="BP465" s="38"/>
      <c r="BQ465" s="38"/>
      <c r="BR465" s="38"/>
      <c r="BS465" s="38"/>
      <c r="BT465" s="38"/>
      <c r="BU465" s="38"/>
      <c r="BV465" s="38"/>
      <c r="BW465" s="38"/>
      <c r="BX465" s="38"/>
      <c r="BY465" s="38"/>
      <c r="BZ465" s="38"/>
      <c r="CA465" s="270"/>
      <c r="CB465" s="38"/>
      <c r="CC465" s="270"/>
      <c r="CD465" s="38"/>
      <c r="CE465" s="38"/>
      <c r="CF465" s="38"/>
      <c r="CG465" s="38"/>
    </row>
    <row r="466" spans="5:85">
      <c r="E466" s="38"/>
      <c r="F466" s="38"/>
      <c r="G466" s="38"/>
      <c r="H466" s="38"/>
      <c r="I466" s="38"/>
      <c r="J466" s="38"/>
      <c r="K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X466" s="38"/>
      <c r="Y466" s="38"/>
      <c r="Z466" s="38"/>
      <c r="AA466" s="38"/>
      <c r="AB466" s="38"/>
      <c r="AC466" s="38"/>
      <c r="AD466" s="38"/>
      <c r="AE466" s="38"/>
      <c r="AF466" s="38"/>
      <c r="AG466" s="38"/>
      <c r="AI466" s="38"/>
      <c r="AJ466" s="38"/>
      <c r="AK466" s="38"/>
      <c r="AL466" s="38"/>
      <c r="AM466" s="38"/>
      <c r="AN466" s="38"/>
      <c r="AO466" s="38"/>
      <c r="AP466" s="38"/>
      <c r="AQ466" s="38"/>
      <c r="AR466" s="38"/>
      <c r="AT466" s="38"/>
      <c r="AU466" s="38"/>
      <c r="AV466" s="38"/>
      <c r="AW466" s="38"/>
      <c r="AX466" s="38"/>
      <c r="AY466" s="38"/>
      <c r="AZ466" s="38"/>
      <c r="BA466" s="38"/>
      <c r="BB466" s="38"/>
      <c r="BC466" s="38"/>
      <c r="BE466" s="38"/>
      <c r="BF466" s="38"/>
      <c r="BG466" s="38"/>
      <c r="BH466" s="38"/>
      <c r="BI466" s="38"/>
      <c r="BJ466" s="38"/>
      <c r="BK466" s="38"/>
      <c r="BL466" s="38"/>
      <c r="BM466" s="38"/>
      <c r="BN466" s="38"/>
      <c r="BP466" s="38"/>
      <c r="BQ466" s="38"/>
      <c r="BR466" s="38"/>
      <c r="BS466" s="38"/>
      <c r="BT466" s="38"/>
      <c r="BU466" s="38"/>
      <c r="BV466" s="38"/>
      <c r="BW466" s="38"/>
      <c r="BX466" s="38"/>
      <c r="BY466" s="38"/>
      <c r="BZ466" s="38"/>
      <c r="CA466" s="270"/>
      <c r="CB466" s="38"/>
      <c r="CC466" s="270"/>
      <c r="CD466" s="38"/>
      <c r="CE466" s="38"/>
      <c r="CF466" s="38"/>
      <c r="CG466" s="38"/>
    </row>
    <row r="467" spans="5:85">
      <c r="E467" s="38"/>
      <c r="F467" s="38"/>
      <c r="G467" s="38"/>
      <c r="H467" s="38"/>
      <c r="I467" s="38"/>
      <c r="J467" s="38"/>
      <c r="K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X467" s="38"/>
      <c r="Y467" s="38"/>
      <c r="Z467" s="38"/>
      <c r="AA467" s="38"/>
      <c r="AB467" s="38"/>
      <c r="AC467" s="38"/>
      <c r="AD467" s="38"/>
      <c r="AE467" s="38"/>
      <c r="AF467" s="38"/>
      <c r="AG467" s="38"/>
      <c r="AI467" s="38"/>
      <c r="AJ467" s="38"/>
      <c r="AK467" s="38"/>
      <c r="AL467" s="38"/>
      <c r="AM467" s="38"/>
      <c r="AN467" s="38"/>
      <c r="AO467" s="38"/>
      <c r="AP467" s="38"/>
      <c r="AQ467" s="38"/>
      <c r="AR467" s="38"/>
      <c r="AT467" s="38"/>
      <c r="AU467" s="38"/>
      <c r="AV467" s="38"/>
      <c r="AW467" s="38"/>
      <c r="AX467" s="38"/>
      <c r="AY467" s="38"/>
      <c r="AZ467" s="38"/>
      <c r="BA467" s="38"/>
      <c r="BB467" s="38"/>
      <c r="BC467" s="38"/>
      <c r="BE467" s="38"/>
      <c r="BF467" s="38"/>
      <c r="BG467" s="38"/>
      <c r="BH467" s="38"/>
      <c r="BI467" s="38"/>
      <c r="BJ467" s="38"/>
      <c r="BK467" s="38"/>
      <c r="BL467" s="38"/>
      <c r="BM467" s="38"/>
      <c r="BN467" s="38"/>
      <c r="BP467" s="38"/>
      <c r="BQ467" s="38"/>
      <c r="BR467" s="38"/>
      <c r="BS467" s="38"/>
      <c r="BT467" s="38"/>
      <c r="BU467" s="38"/>
      <c r="BV467" s="38"/>
      <c r="BW467" s="38"/>
      <c r="BX467" s="38"/>
      <c r="BY467" s="38"/>
      <c r="BZ467" s="38"/>
      <c r="CA467" s="270"/>
      <c r="CB467" s="38"/>
      <c r="CC467" s="270"/>
      <c r="CD467" s="38"/>
      <c r="CE467" s="38"/>
      <c r="CF467" s="38"/>
      <c r="CG467" s="38"/>
    </row>
    <row r="468" spans="5:85">
      <c r="E468" s="38"/>
      <c r="F468" s="38"/>
      <c r="G468" s="38"/>
      <c r="H468" s="38"/>
      <c r="I468" s="38"/>
      <c r="J468" s="38"/>
      <c r="K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X468" s="38"/>
      <c r="Y468" s="38"/>
      <c r="Z468" s="38"/>
      <c r="AA468" s="38"/>
      <c r="AB468" s="38"/>
      <c r="AC468" s="38"/>
      <c r="AD468" s="38"/>
      <c r="AE468" s="38"/>
      <c r="AF468" s="38"/>
      <c r="AG468" s="38"/>
      <c r="AI468" s="38"/>
      <c r="AJ468" s="38"/>
      <c r="AK468" s="38"/>
      <c r="AL468" s="38"/>
      <c r="AM468" s="38"/>
      <c r="AN468" s="38"/>
      <c r="AO468" s="38"/>
      <c r="AP468" s="38"/>
      <c r="AQ468" s="38"/>
      <c r="AR468" s="38"/>
      <c r="AT468" s="38"/>
      <c r="AU468" s="38"/>
      <c r="AV468" s="38"/>
      <c r="AW468" s="38"/>
      <c r="AX468" s="38"/>
      <c r="AY468" s="38"/>
      <c r="AZ468" s="38"/>
      <c r="BA468" s="38"/>
      <c r="BB468" s="38"/>
      <c r="BC468" s="38"/>
      <c r="BE468" s="38"/>
      <c r="BF468" s="38"/>
      <c r="BG468" s="38"/>
      <c r="BH468" s="38"/>
      <c r="BI468" s="38"/>
      <c r="BJ468" s="38"/>
      <c r="BK468" s="38"/>
      <c r="BL468" s="38"/>
      <c r="BM468" s="38"/>
      <c r="BN468" s="38"/>
      <c r="BP468" s="38"/>
      <c r="BQ468" s="38"/>
      <c r="BR468" s="38"/>
      <c r="BS468" s="38"/>
      <c r="BT468" s="38"/>
      <c r="BU468" s="38"/>
      <c r="BV468" s="38"/>
      <c r="BW468" s="38"/>
      <c r="BX468" s="38"/>
      <c r="BY468" s="38"/>
      <c r="BZ468" s="38"/>
      <c r="CA468" s="270"/>
      <c r="CB468" s="38"/>
      <c r="CC468" s="270"/>
      <c r="CD468" s="38"/>
      <c r="CE468" s="38"/>
      <c r="CF468" s="38"/>
      <c r="CG468" s="38"/>
    </row>
    <row r="469" spans="5:85">
      <c r="E469" s="38"/>
      <c r="F469" s="38"/>
      <c r="G469" s="38"/>
      <c r="H469" s="38"/>
      <c r="I469" s="38"/>
      <c r="J469" s="38"/>
      <c r="K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X469" s="38"/>
      <c r="Y469" s="38"/>
      <c r="Z469" s="38"/>
      <c r="AA469" s="38"/>
      <c r="AB469" s="38"/>
      <c r="AC469" s="38"/>
      <c r="AD469" s="38"/>
      <c r="AE469" s="38"/>
      <c r="AF469" s="38"/>
      <c r="AG469" s="38"/>
      <c r="AI469" s="38"/>
      <c r="AJ469" s="38"/>
      <c r="AK469" s="38"/>
      <c r="AL469" s="38"/>
      <c r="AM469" s="38"/>
      <c r="AN469" s="38"/>
      <c r="AO469" s="38"/>
      <c r="AP469" s="38"/>
      <c r="AQ469" s="38"/>
      <c r="AR469" s="38"/>
      <c r="AT469" s="38"/>
      <c r="AU469" s="38"/>
      <c r="AV469" s="38"/>
      <c r="AW469" s="38"/>
      <c r="AX469" s="38"/>
      <c r="AY469" s="38"/>
      <c r="AZ469" s="38"/>
      <c r="BA469" s="38"/>
      <c r="BB469" s="38"/>
      <c r="BC469" s="38"/>
      <c r="BE469" s="38"/>
      <c r="BF469" s="38"/>
      <c r="BG469" s="38"/>
      <c r="BH469" s="38"/>
      <c r="BI469" s="38"/>
      <c r="BJ469" s="38"/>
      <c r="BK469" s="38"/>
      <c r="BL469" s="38"/>
      <c r="BM469" s="38"/>
      <c r="BN469" s="38"/>
      <c r="BP469" s="38"/>
      <c r="BQ469" s="38"/>
      <c r="BR469" s="38"/>
      <c r="BS469" s="38"/>
      <c r="BT469" s="38"/>
      <c r="BU469" s="38"/>
      <c r="BV469" s="38"/>
      <c r="BW469" s="38"/>
      <c r="BX469" s="38"/>
      <c r="BY469" s="38"/>
      <c r="BZ469" s="38"/>
      <c r="CA469" s="270"/>
      <c r="CB469" s="38"/>
      <c r="CC469" s="270"/>
      <c r="CD469" s="38"/>
      <c r="CE469" s="38"/>
      <c r="CF469" s="38"/>
      <c r="CG469" s="38"/>
    </row>
    <row r="470" spans="5:85">
      <c r="E470" s="38"/>
      <c r="F470" s="38"/>
      <c r="G470" s="38"/>
      <c r="H470" s="38"/>
      <c r="I470" s="38"/>
      <c r="J470" s="38"/>
      <c r="K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X470" s="38"/>
      <c r="Y470" s="38"/>
      <c r="Z470" s="38"/>
      <c r="AA470" s="38"/>
      <c r="AB470" s="38"/>
      <c r="AC470" s="38"/>
      <c r="AD470" s="38"/>
      <c r="AE470" s="38"/>
      <c r="AF470" s="38"/>
      <c r="AG470" s="38"/>
      <c r="AI470" s="38"/>
      <c r="AJ470" s="38"/>
      <c r="AK470" s="38"/>
      <c r="AL470" s="38"/>
      <c r="AM470" s="38"/>
      <c r="AN470" s="38"/>
      <c r="AO470" s="38"/>
      <c r="AP470" s="38"/>
      <c r="AQ470" s="38"/>
      <c r="AR470" s="38"/>
      <c r="AT470" s="38"/>
      <c r="AU470" s="38"/>
      <c r="AV470" s="38"/>
      <c r="AW470" s="38"/>
      <c r="AX470" s="38"/>
      <c r="AY470" s="38"/>
      <c r="AZ470" s="38"/>
      <c r="BA470" s="38"/>
      <c r="BB470" s="38"/>
      <c r="BC470" s="38"/>
      <c r="BE470" s="38"/>
      <c r="BF470" s="38"/>
      <c r="BG470" s="38"/>
      <c r="BH470" s="38"/>
      <c r="BI470" s="38"/>
      <c r="BJ470" s="38"/>
      <c r="BK470" s="38"/>
      <c r="BL470" s="38"/>
      <c r="BM470" s="38"/>
      <c r="BN470" s="38"/>
      <c r="BP470" s="38"/>
      <c r="BQ470" s="38"/>
      <c r="BR470" s="38"/>
      <c r="BS470" s="38"/>
      <c r="BT470" s="38"/>
      <c r="BU470" s="38"/>
      <c r="BV470" s="38"/>
      <c r="BW470" s="38"/>
      <c r="BX470" s="38"/>
      <c r="BY470" s="38"/>
      <c r="BZ470" s="38"/>
      <c r="CA470" s="270"/>
      <c r="CB470" s="38"/>
      <c r="CC470" s="270"/>
      <c r="CD470" s="38"/>
      <c r="CE470" s="38"/>
      <c r="CF470" s="38"/>
      <c r="CG470" s="38"/>
    </row>
    <row r="471" spans="5:85">
      <c r="E471" s="38"/>
      <c r="F471" s="38"/>
      <c r="G471" s="38"/>
      <c r="H471" s="38"/>
      <c r="I471" s="38"/>
      <c r="J471" s="38"/>
      <c r="K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X471" s="38"/>
      <c r="Y471" s="38"/>
      <c r="Z471" s="38"/>
      <c r="AA471" s="38"/>
      <c r="AB471" s="38"/>
      <c r="AC471" s="38"/>
      <c r="AD471" s="38"/>
      <c r="AE471" s="38"/>
      <c r="AF471" s="38"/>
      <c r="AG471" s="38"/>
      <c r="AI471" s="38"/>
      <c r="AJ471" s="38"/>
      <c r="AK471" s="38"/>
      <c r="AL471" s="38"/>
      <c r="AM471" s="38"/>
      <c r="AN471" s="38"/>
      <c r="AO471" s="38"/>
      <c r="AP471" s="38"/>
      <c r="AQ471" s="38"/>
      <c r="AR471" s="38"/>
      <c r="AT471" s="38"/>
      <c r="AU471" s="38"/>
      <c r="AV471" s="38"/>
      <c r="AW471" s="38"/>
      <c r="AX471" s="38"/>
      <c r="AY471" s="38"/>
      <c r="AZ471" s="38"/>
      <c r="BA471" s="38"/>
      <c r="BB471" s="38"/>
      <c r="BC471" s="38"/>
      <c r="BE471" s="38"/>
      <c r="BF471" s="38"/>
      <c r="BG471" s="38"/>
      <c r="BH471" s="38"/>
      <c r="BI471" s="38"/>
      <c r="BJ471" s="38"/>
      <c r="BK471" s="38"/>
      <c r="BL471" s="38"/>
      <c r="BM471" s="38"/>
      <c r="BN471" s="38"/>
      <c r="BP471" s="38"/>
      <c r="BQ471" s="38"/>
      <c r="BR471" s="38"/>
      <c r="BS471" s="38"/>
      <c r="BT471" s="38"/>
      <c r="BU471" s="38"/>
      <c r="BV471" s="38"/>
      <c r="BW471" s="38"/>
      <c r="BX471" s="38"/>
      <c r="BY471" s="38"/>
      <c r="BZ471" s="38"/>
      <c r="CA471" s="270"/>
      <c r="CB471" s="38"/>
      <c r="CC471" s="270"/>
      <c r="CD471" s="38"/>
      <c r="CE471" s="38"/>
      <c r="CF471" s="38"/>
      <c r="CG471" s="38"/>
    </row>
    <row r="472" spans="5:85">
      <c r="E472" s="38"/>
      <c r="F472" s="38"/>
      <c r="G472" s="38"/>
      <c r="H472" s="38"/>
      <c r="I472" s="38"/>
      <c r="J472" s="38"/>
      <c r="K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X472" s="38"/>
      <c r="Y472" s="38"/>
      <c r="Z472" s="38"/>
      <c r="AA472" s="38"/>
      <c r="AB472" s="38"/>
      <c r="AC472" s="38"/>
      <c r="AD472" s="38"/>
      <c r="AE472" s="38"/>
      <c r="AF472" s="38"/>
      <c r="AG472" s="38"/>
      <c r="AI472" s="38"/>
      <c r="AJ472" s="38"/>
      <c r="AK472" s="38"/>
      <c r="AL472" s="38"/>
      <c r="AM472" s="38"/>
      <c r="AN472" s="38"/>
      <c r="AO472" s="38"/>
      <c r="AP472" s="38"/>
      <c r="AQ472" s="38"/>
      <c r="AR472" s="38"/>
      <c r="AT472" s="38"/>
      <c r="AU472" s="38"/>
      <c r="AV472" s="38"/>
      <c r="AW472" s="38"/>
      <c r="AX472" s="38"/>
      <c r="AY472" s="38"/>
      <c r="AZ472" s="38"/>
      <c r="BA472" s="38"/>
      <c r="BB472" s="38"/>
      <c r="BC472" s="38"/>
      <c r="BE472" s="38"/>
      <c r="BF472" s="38"/>
      <c r="BG472" s="38"/>
      <c r="BH472" s="38"/>
      <c r="BI472" s="38"/>
      <c r="BJ472" s="38"/>
      <c r="BK472" s="38"/>
      <c r="BL472" s="38"/>
      <c r="BM472" s="38"/>
      <c r="BN472" s="38"/>
      <c r="BP472" s="38"/>
      <c r="BQ472" s="38"/>
      <c r="BR472" s="38"/>
      <c r="BS472" s="38"/>
      <c r="BT472" s="38"/>
      <c r="BU472" s="38"/>
      <c r="BV472" s="38"/>
      <c r="BW472" s="38"/>
      <c r="BX472" s="38"/>
      <c r="BY472" s="38"/>
      <c r="BZ472" s="38"/>
      <c r="CA472" s="270"/>
      <c r="CB472" s="38"/>
      <c r="CC472" s="270"/>
      <c r="CD472" s="38"/>
      <c r="CE472" s="38"/>
      <c r="CF472" s="38"/>
      <c r="CG472" s="38"/>
    </row>
    <row r="473" spans="5:85">
      <c r="E473" s="38"/>
      <c r="F473" s="38"/>
      <c r="G473" s="38"/>
      <c r="H473" s="38"/>
      <c r="I473" s="38"/>
      <c r="J473" s="38"/>
      <c r="K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X473" s="38"/>
      <c r="Y473" s="38"/>
      <c r="Z473" s="38"/>
      <c r="AA473" s="38"/>
      <c r="AB473" s="38"/>
      <c r="AC473" s="38"/>
      <c r="AD473" s="38"/>
      <c r="AE473" s="38"/>
      <c r="AF473" s="38"/>
      <c r="AG473" s="38"/>
      <c r="AI473" s="38"/>
      <c r="AJ473" s="38"/>
      <c r="AK473" s="38"/>
      <c r="AL473" s="38"/>
      <c r="AM473" s="38"/>
      <c r="AN473" s="38"/>
      <c r="AO473" s="38"/>
      <c r="AP473" s="38"/>
      <c r="AQ473" s="38"/>
      <c r="AR473" s="38"/>
      <c r="AT473" s="38"/>
      <c r="AU473" s="38"/>
      <c r="AV473" s="38"/>
      <c r="AW473" s="38"/>
      <c r="AX473" s="38"/>
      <c r="AY473" s="38"/>
      <c r="AZ473" s="38"/>
      <c r="BA473" s="38"/>
      <c r="BB473" s="38"/>
      <c r="BC473" s="38"/>
      <c r="BE473" s="38"/>
      <c r="BF473" s="38"/>
      <c r="BG473" s="38"/>
      <c r="BH473" s="38"/>
      <c r="BI473" s="38"/>
      <c r="BJ473" s="38"/>
      <c r="BK473" s="38"/>
      <c r="BL473" s="38"/>
      <c r="BM473" s="38"/>
      <c r="BN473" s="38"/>
      <c r="BP473" s="38"/>
      <c r="BQ473" s="38"/>
      <c r="BR473" s="38"/>
      <c r="BS473" s="38"/>
      <c r="BT473" s="38"/>
      <c r="BU473" s="38"/>
      <c r="BV473" s="38"/>
      <c r="BW473" s="38"/>
      <c r="BX473" s="38"/>
      <c r="BY473" s="38"/>
      <c r="BZ473" s="38"/>
      <c r="CA473" s="270"/>
      <c r="CB473" s="38"/>
      <c r="CC473" s="270"/>
      <c r="CD473" s="38"/>
      <c r="CE473" s="38"/>
      <c r="CF473" s="38"/>
      <c r="CG473" s="38"/>
    </row>
    <row r="474" spans="5:85">
      <c r="E474" s="38"/>
      <c r="F474" s="38"/>
      <c r="G474" s="38"/>
      <c r="H474" s="38"/>
      <c r="I474" s="38"/>
      <c r="J474" s="38"/>
      <c r="K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X474" s="38"/>
      <c r="Y474" s="38"/>
      <c r="Z474" s="38"/>
      <c r="AA474" s="38"/>
      <c r="AB474" s="38"/>
      <c r="AC474" s="38"/>
      <c r="AD474" s="38"/>
      <c r="AE474" s="38"/>
      <c r="AF474" s="38"/>
      <c r="AG474" s="38"/>
      <c r="AI474" s="38"/>
      <c r="AJ474" s="38"/>
      <c r="AK474" s="38"/>
      <c r="AL474" s="38"/>
      <c r="AM474" s="38"/>
      <c r="AN474" s="38"/>
      <c r="AO474" s="38"/>
      <c r="AP474" s="38"/>
      <c r="AQ474" s="38"/>
      <c r="AR474" s="38"/>
      <c r="AT474" s="38"/>
      <c r="AU474" s="38"/>
      <c r="AV474" s="38"/>
      <c r="AW474" s="38"/>
      <c r="AX474" s="38"/>
      <c r="AY474" s="38"/>
      <c r="AZ474" s="38"/>
      <c r="BA474" s="38"/>
      <c r="BB474" s="38"/>
      <c r="BC474" s="38"/>
      <c r="BE474" s="38"/>
      <c r="BF474" s="38"/>
      <c r="BG474" s="38"/>
      <c r="BH474" s="38"/>
      <c r="BI474" s="38"/>
      <c r="BJ474" s="38"/>
      <c r="BK474" s="38"/>
      <c r="BL474" s="38"/>
      <c r="BM474" s="38"/>
      <c r="BN474" s="38"/>
      <c r="BP474" s="38"/>
      <c r="BQ474" s="38"/>
      <c r="BR474" s="38"/>
      <c r="BS474" s="38"/>
      <c r="BT474" s="38"/>
      <c r="BU474" s="38"/>
      <c r="BV474" s="38"/>
      <c r="BW474" s="38"/>
      <c r="BX474" s="38"/>
      <c r="BY474" s="38"/>
      <c r="BZ474" s="38"/>
      <c r="CA474" s="270"/>
      <c r="CB474" s="38"/>
      <c r="CC474" s="270"/>
      <c r="CD474" s="38"/>
      <c r="CE474" s="38"/>
      <c r="CF474" s="38"/>
      <c r="CG474" s="38"/>
    </row>
    <row r="475" spans="5:85">
      <c r="E475" s="38"/>
      <c r="F475" s="38"/>
      <c r="G475" s="38"/>
      <c r="H475" s="38"/>
      <c r="I475" s="38"/>
      <c r="J475" s="38"/>
      <c r="K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X475" s="38"/>
      <c r="Y475" s="38"/>
      <c r="Z475" s="38"/>
      <c r="AA475" s="38"/>
      <c r="AB475" s="38"/>
      <c r="AC475" s="38"/>
      <c r="AD475" s="38"/>
      <c r="AE475" s="38"/>
      <c r="AF475" s="38"/>
      <c r="AG475" s="38"/>
      <c r="AI475" s="38"/>
      <c r="AJ475" s="38"/>
      <c r="AK475" s="38"/>
      <c r="AL475" s="38"/>
      <c r="AM475" s="38"/>
      <c r="AN475" s="38"/>
      <c r="AO475" s="38"/>
      <c r="AP475" s="38"/>
      <c r="AQ475" s="38"/>
      <c r="AR475" s="38"/>
      <c r="AT475" s="38"/>
      <c r="AU475" s="38"/>
      <c r="AV475" s="38"/>
      <c r="AW475" s="38"/>
      <c r="AX475" s="38"/>
      <c r="AY475" s="38"/>
      <c r="AZ475" s="38"/>
      <c r="BA475" s="38"/>
      <c r="BB475" s="38"/>
      <c r="BC475" s="38"/>
      <c r="BE475" s="38"/>
      <c r="BF475" s="38"/>
      <c r="BG475" s="38"/>
      <c r="BH475" s="38"/>
      <c r="BI475" s="38"/>
      <c r="BJ475" s="38"/>
      <c r="BK475" s="38"/>
      <c r="BL475" s="38"/>
      <c r="BM475" s="38"/>
      <c r="BN475" s="38"/>
      <c r="BP475" s="38"/>
      <c r="BQ475" s="38"/>
      <c r="BR475" s="38"/>
      <c r="BS475" s="38"/>
      <c r="BT475" s="38"/>
      <c r="BU475" s="38"/>
      <c r="BV475" s="38"/>
      <c r="BW475" s="38"/>
      <c r="BX475" s="38"/>
      <c r="BY475" s="38"/>
      <c r="BZ475" s="38"/>
      <c r="CA475" s="270"/>
      <c r="CB475" s="38"/>
      <c r="CC475" s="270"/>
      <c r="CD475" s="38"/>
      <c r="CE475" s="38"/>
      <c r="CF475" s="38"/>
      <c r="CG475" s="38"/>
    </row>
    <row r="476" spans="5:85">
      <c r="E476" s="38"/>
      <c r="F476" s="38"/>
      <c r="G476" s="38"/>
      <c r="H476" s="38"/>
      <c r="I476" s="38"/>
      <c r="J476" s="38"/>
      <c r="K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X476" s="38"/>
      <c r="Y476" s="38"/>
      <c r="Z476" s="38"/>
      <c r="AA476" s="38"/>
      <c r="AB476" s="38"/>
      <c r="AC476" s="38"/>
      <c r="AD476" s="38"/>
      <c r="AE476" s="38"/>
      <c r="AF476" s="38"/>
      <c r="AG476" s="38"/>
      <c r="AI476" s="38"/>
      <c r="AJ476" s="38"/>
      <c r="AK476" s="38"/>
      <c r="AL476" s="38"/>
      <c r="AM476" s="38"/>
      <c r="AN476" s="38"/>
      <c r="AO476" s="38"/>
      <c r="AP476" s="38"/>
      <c r="AQ476" s="38"/>
      <c r="AR476" s="38"/>
      <c r="AT476" s="38"/>
      <c r="AU476" s="38"/>
      <c r="AV476" s="38"/>
      <c r="AW476" s="38"/>
      <c r="AX476" s="38"/>
      <c r="AY476" s="38"/>
      <c r="AZ476" s="38"/>
      <c r="BA476" s="38"/>
      <c r="BB476" s="38"/>
      <c r="BC476" s="38"/>
      <c r="BE476" s="38"/>
      <c r="BF476" s="38"/>
      <c r="BG476" s="38"/>
      <c r="BH476" s="38"/>
      <c r="BI476" s="38"/>
      <c r="BJ476" s="38"/>
      <c r="BK476" s="38"/>
      <c r="BL476" s="38"/>
      <c r="BM476" s="38"/>
      <c r="BN476" s="38"/>
      <c r="BP476" s="38"/>
      <c r="BQ476" s="38"/>
      <c r="BR476" s="38"/>
      <c r="BS476" s="38"/>
      <c r="BT476" s="38"/>
      <c r="BU476" s="38"/>
      <c r="BV476" s="38"/>
      <c r="BW476" s="38"/>
      <c r="BX476" s="38"/>
      <c r="BY476" s="38"/>
      <c r="BZ476" s="38"/>
      <c r="CA476" s="270"/>
      <c r="CB476" s="38"/>
      <c r="CC476" s="270"/>
      <c r="CD476" s="38"/>
      <c r="CE476" s="38"/>
      <c r="CF476" s="38"/>
      <c r="CG476" s="38"/>
    </row>
    <row r="477" spans="5:85">
      <c r="E477" s="38"/>
      <c r="F477" s="38"/>
      <c r="G477" s="38"/>
      <c r="H477" s="38"/>
      <c r="I477" s="38"/>
      <c r="J477" s="38"/>
      <c r="K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X477" s="38"/>
      <c r="Y477" s="38"/>
      <c r="Z477" s="38"/>
      <c r="AA477" s="38"/>
      <c r="AB477" s="38"/>
      <c r="AC477" s="38"/>
      <c r="AD477" s="38"/>
      <c r="AE477" s="38"/>
      <c r="AF477" s="38"/>
      <c r="AG477" s="38"/>
      <c r="AI477" s="38"/>
      <c r="AJ477" s="38"/>
      <c r="AK477" s="38"/>
      <c r="AL477" s="38"/>
      <c r="AM477" s="38"/>
      <c r="AN477" s="38"/>
      <c r="AO477" s="38"/>
      <c r="AP477" s="38"/>
      <c r="AQ477" s="38"/>
      <c r="AR477" s="38"/>
      <c r="AT477" s="38"/>
      <c r="AU477" s="38"/>
      <c r="AV477" s="38"/>
      <c r="AW477" s="38"/>
      <c r="AX477" s="38"/>
      <c r="AY477" s="38"/>
      <c r="AZ477" s="38"/>
      <c r="BA477" s="38"/>
      <c r="BB477" s="38"/>
      <c r="BC477" s="38"/>
      <c r="BE477" s="38"/>
      <c r="BF477" s="38"/>
      <c r="BG477" s="38"/>
      <c r="BH477" s="38"/>
      <c r="BI477" s="38"/>
      <c r="BJ477" s="38"/>
      <c r="BK477" s="38"/>
      <c r="BL477" s="38"/>
      <c r="BM477" s="38"/>
      <c r="BN477" s="38"/>
      <c r="BP477" s="38"/>
      <c r="BQ477" s="38"/>
      <c r="BR477" s="38"/>
      <c r="BS477" s="38"/>
      <c r="BT477" s="38"/>
      <c r="BU477" s="38"/>
      <c r="BV477" s="38"/>
      <c r="BW477" s="38"/>
      <c r="BX477" s="38"/>
      <c r="BY477" s="38"/>
      <c r="BZ477" s="38"/>
      <c r="CA477" s="270"/>
      <c r="CB477" s="38"/>
      <c r="CC477" s="270"/>
      <c r="CD477" s="38"/>
      <c r="CE477" s="38"/>
      <c r="CF477" s="38"/>
      <c r="CG477" s="38"/>
    </row>
    <row r="478" spans="5:85">
      <c r="E478" s="38"/>
      <c r="F478" s="38"/>
      <c r="G478" s="38"/>
      <c r="H478" s="38"/>
      <c r="I478" s="38"/>
      <c r="J478" s="38"/>
      <c r="K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X478" s="38"/>
      <c r="Y478" s="38"/>
      <c r="Z478" s="38"/>
      <c r="AA478" s="38"/>
      <c r="AB478" s="38"/>
      <c r="AC478" s="38"/>
      <c r="AD478" s="38"/>
      <c r="AE478" s="38"/>
      <c r="AF478" s="38"/>
      <c r="AG478" s="38"/>
      <c r="AI478" s="38"/>
      <c r="AJ478" s="38"/>
      <c r="AK478" s="38"/>
      <c r="AL478" s="38"/>
      <c r="AM478" s="38"/>
      <c r="AN478" s="38"/>
      <c r="AO478" s="38"/>
      <c r="AP478" s="38"/>
      <c r="AQ478" s="38"/>
      <c r="AR478" s="38"/>
      <c r="AT478" s="38"/>
      <c r="AU478" s="38"/>
      <c r="AV478" s="38"/>
      <c r="AW478" s="38"/>
      <c r="AX478" s="38"/>
      <c r="AY478" s="38"/>
      <c r="AZ478" s="38"/>
      <c r="BA478" s="38"/>
      <c r="BB478" s="38"/>
      <c r="BC478" s="38"/>
      <c r="BE478" s="38"/>
      <c r="BF478" s="38"/>
      <c r="BG478" s="38"/>
      <c r="BH478" s="38"/>
      <c r="BI478" s="38"/>
      <c r="BJ478" s="38"/>
      <c r="BK478" s="38"/>
      <c r="BL478" s="38"/>
      <c r="BM478" s="38"/>
      <c r="BN478" s="38"/>
      <c r="BP478" s="38"/>
      <c r="BQ478" s="38"/>
      <c r="BR478" s="38"/>
      <c r="BS478" s="38"/>
      <c r="BT478" s="38"/>
      <c r="BU478" s="38"/>
      <c r="BV478" s="38"/>
      <c r="BW478" s="38"/>
      <c r="BX478" s="38"/>
      <c r="BY478" s="38"/>
      <c r="BZ478" s="38"/>
      <c r="CA478" s="270"/>
      <c r="CB478" s="38"/>
      <c r="CC478" s="270"/>
      <c r="CD478" s="38"/>
      <c r="CE478" s="38"/>
      <c r="CF478" s="38"/>
      <c r="CG478" s="38"/>
    </row>
    <row r="479" spans="5:85">
      <c r="E479" s="38"/>
      <c r="F479" s="38"/>
      <c r="G479" s="38"/>
      <c r="H479" s="38"/>
      <c r="I479" s="38"/>
      <c r="J479" s="38"/>
      <c r="K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X479" s="38"/>
      <c r="Y479" s="38"/>
      <c r="Z479" s="38"/>
      <c r="AA479" s="38"/>
      <c r="AB479" s="38"/>
      <c r="AC479" s="38"/>
      <c r="AD479" s="38"/>
      <c r="AE479" s="38"/>
      <c r="AF479" s="38"/>
      <c r="AG479" s="38"/>
      <c r="AI479" s="38"/>
      <c r="AJ479" s="38"/>
      <c r="AK479" s="38"/>
      <c r="AL479" s="38"/>
      <c r="AM479" s="38"/>
      <c r="AN479" s="38"/>
      <c r="AO479" s="38"/>
      <c r="AP479" s="38"/>
      <c r="AQ479" s="38"/>
      <c r="AR479" s="38"/>
      <c r="AT479" s="38"/>
      <c r="AU479" s="38"/>
      <c r="AV479" s="38"/>
      <c r="AW479" s="38"/>
      <c r="AX479" s="38"/>
      <c r="AY479" s="38"/>
      <c r="AZ479" s="38"/>
      <c r="BA479" s="38"/>
      <c r="BB479" s="38"/>
      <c r="BC479" s="38"/>
      <c r="BE479" s="38"/>
      <c r="BF479" s="38"/>
      <c r="BG479" s="38"/>
      <c r="BH479" s="38"/>
      <c r="BI479" s="38"/>
      <c r="BJ479" s="38"/>
      <c r="BK479" s="38"/>
      <c r="BL479" s="38"/>
      <c r="BM479" s="38"/>
      <c r="BN479" s="38"/>
      <c r="BP479" s="38"/>
      <c r="BQ479" s="38"/>
      <c r="BR479" s="38"/>
      <c r="BS479" s="38"/>
      <c r="BT479" s="38"/>
      <c r="BU479" s="38"/>
      <c r="BV479" s="38"/>
      <c r="BW479" s="38"/>
      <c r="BX479" s="38"/>
      <c r="BY479" s="38"/>
      <c r="BZ479" s="38"/>
      <c r="CA479" s="270"/>
      <c r="CB479" s="38"/>
      <c r="CC479" s="270"/>
      <c r="CD479" s="38"/>
      <c r="CE479" s="38"/>
      <c r="CF479" s="38"/>
      <c r="CG479" s="38"/>
    </row>
    <row r="480" spans="5:85">
      <c r="E480" s="38"/>
      <c r="F480" s="38"/>
      <c r="G480" s="38"/>
      <c r="H480" s="38"/>
      <c r="I480" s="38"/>
      <c r="J480" s="38"/>
      <c r="K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X480" s="38"/>
      <c r="Y480" s="38"/>
      <c r="Z480" s="38"/>
      <c r="AA480" s="38"/>
      <c r="AB480" s="38"/>
      <c r="AC480" s="38"/>
      <c r="AD480" s="38"/>
      <c r="AE480" s="38"/>
      <c r="AF480" s="38"/>
      <c r="AG480" s="38"/>
      <c r="AI480" s="38"/>
      <c r="AJ480" s="38"/>
      <c r="AK480" s="38"/>
      <c r="AL480" s="38"/>
      <c r="AM480" s="38"/>
      <c r="AN480" s="38"/>
      <c r="AO480" s="38"/>
      <c r="AP480" s="38"/>
      <c r="AQ480" s="38"/>
      <c r="AR480" s="38"/>
      <c r="AT480" s="38"/>
      <c r="AU480" s="38"/>
      <c r="AV480" s="38"/>
      <c r="AW480" s="38"/>
      <c r="AX480" s="38"/>
      <c r="AY480" s="38"/>
      <c r="AZ480" s="38"/>
      <c r="BA480" s="38"/>
      <c r="BB480" s="38"/>
      <c r="BC480" s="38"/>
      <c r="BE480" s="38"/>
      <c r="BF480" s="38"/>
      <c r="BG480" s="38"/>
      <c r="BH480" s="38"/>
      <c r="BI480" s="38"/>
      <c r="BJ480" s="38"/>
      <c r="BK480" s="38"/>
      <c r="BL480" s="38"/>
      <c r="BM480" s="38"/>
      <c r="BN480" s="38"/>
      <c r="BP480" s="38"/>
      <c r="BQ480" s="38"/>
      <c r="BR480" s="38"/>
      <c r="BS480" s="38"/>
      <c r="BT480" s="38"/>
      <c r="BU480" s="38"/>
      <c r="BV480" s="38"/>
      <c r="BW480" s="38"/>
      <c r="BX480" s="38"/>
      <c r="BY480" s="38"/>
      <c r="BZ480" s="38"/>
      <c r="CA480" s="270"/>
      <c r="CB480" s="38"/>
      <c r="CC480" s="270"/>
      <c r="CD480" s="38"/>
      <c r="CE480" s="38"/>
      <c r="CF480" s="38"/>
      <c r="CG480" s="38"/>
    </row>
    <row r="481" spans="5:85">
      <c r="E481" s="38"/>
      <c r="F481" s="38"/>
      <c r="G481" s="38"/>
      <c r="H481" s="38"/>
      <c r="I481" s="38"/>
      <c r="J481" s="38"/>
      <c r="K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X481" s="38"/>
      <c r="Y481" s="38"/>
      <c r="Z481" s="38"/>
      <c r="AA481" s="38"/>
      <c r="AB481" s="38"/>
      <c r="AC481" s="38"/>
      <c r="AD481" s="38"/>
      <c r="AE481" s="38"/>
      <c r="AF481" s="38"/>
      <c r="AG481" s="38"/>
      <c r="AI481" s="38"/>
      <c r="AJ481" s="38"/>
      <c r="AK481" s="38"/>
      <c r="AL481" s="38"/>
      <c r="AM481" s="38"/>
      <c r="AN481" s="38"/>
      <c r="AO481" s="38"/>
      <c r="AP481" s="38"/>
      <c r="AQ481" s="38"/>
      <c r="AR481" s="38"/>
      <c r="AT481" s="38"/>
      <c r="AU481" s="38"/>
      <c r="AV481" s="38"/>
      <c r="AW481" s="38"/>
      <c r="AX481" s="38"/>
      <c r="AY481" s="38"/>
      <c r="AZ481" s="38"/>
      <c r="BA481" s="38"/>
      <c r="BB481" s="38"/>
      <c r="BC481" s="38"/>
      <c r="BE481" s="38"/>
      <c r="BF481" s="38"/>
      <c r="BG481" s="38"/>
      <c r="BH481" s="38"/>
      <c r="BI481" s="38"/>
      <c r="BJ481" s="38"/>
      <c r="BK481" s="38"/>
      <c r="BL481" s="38"/>
      <c r="BM481" s="38"/>
      <c r="BN481" s="38"/>
      <c r="BP481" s="38"/>
      <c r="BQ481" s="38"/>
      <c r="BR481" s="38"/>
      <c r="BS481" s="38"/>
      <c r="BT481" s="38"/>
      <c r="BU481" s="38"/>
      <c r="BV481" s="38"/>
      <c r="BW481" s="38"/>
      <c r="BX481" s="38"/>
      <c r="BY481" s="38"/>
      <c r="BZ481" s="38"/>
      <c r="CA481" s="270"/>
      <c r="CB481" s="38"/>
      <c r="CC481" s="270"/>
      <c r="CD481" s="38"/>
      <c r="CE481" s="38"/>
      <c r="CF481" s="38"/>
      <c r="CG481" s="38"/>
    </row>
    <row r="482" spans="5:85">
      <c r="E482" s="38"/>
      <c r="F482" s="38"/>
      <c r="G482" s="38"/>
      <c r="H482" s="38"/>
      <c r="I482" s="38"/>
      <c r="J482" s="38"/>
      <c r="K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X482" s="38"/>
      <c r="Y482" s="38"/>
      <c r="Z482" s="38"/>
      <c r="AA482" s="38"/>
      <c r="AB482" s="38"/>
      <c r="AC482" s="38"/>
      <c r="AD482" s="38"/>
      <c r="AE482" s="38"/>
      <c r="AF482" s="38"/>
      <c r="AG482" s="38"/>
      <c r="AI482" s="38"/>
      <c r="AJ482" s="38"/>
      <c r="AK482" s="38"/>
      <c r="AL482" s="38"/>
      <c r="AM482" s="38"/>
      <c r="AN482" s="38"/>
      <c r="AO482" s="38"/>
      <c r="AP482" s="38"/>
      <c r="AQ482" s="38"/>
      <c r="AR482" s="38"/>
      <c r="AT482" s="38"/>
      <c r="AU482" s="38"/>
      <c r="AV482" s="38"/>
      <c r="AW482" s="38"/>
      <c r="AX482" s="38"/>
      <c r="AY482" s="38"/>
      <c r="AZ482" s="38"/>
      <c r="BA482" s="38"/>
      <c r="BB482" s="38"/>
      <c r="BC482" s="38"/>
      <c r="BE482" s="38"/>
      <c r="BF482" s="38"/>
      <c r="BG482" s="38"/>
      <c r="BH482" s="38"/>
      <c r="BI482" s="38"/>
      <c r="BJ482" s="38"/>
      <c r="BK482" s="38"/>
      <c r="BL482" s="38"/>
      <c r="BM482" s="38"/>
      <c r="BN482" s="38"/>
      <c r="BP482" s="38"/>
      <c r="BQ482" s="38"/>
      <c r="BR482" s="38"/>
      <c r="BS482" s="38"/>
      <c r="BT482" s="38"/>
      <c r="BU482" s="38"/>
      <c r="BV482" s="38"/>
      <c r="BW482" s="38"/>
      <c r="BX482" s="38"/>
      <c r="BY482" s="38"/>
      <c r="BZ482" s="38"/>
      <c r="CA482" s="270"/>
      <c r="CB482" s="38"/>
      <c r="CC482" s="270"/>
      <c r="CD482" s="38"/>
      <c r="CE482" s="38"/>
      <c r="CF482" s="38"/>
      <c r="CG482" s="38"/>
    </row>
    <row r="483" spans="5:85">
      <c r="E483" s="38"/>
      <c r="F483" s="38"/>
      <c r="G483" s="38"/>
      <c r="H483" s="38"/>
      <c r="I483" s="38"/>
      <c r="J483" s="38"/>
      <c r="K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X483" s="38"/>
      <c r="Y483" s="38"/>
      <c r="Z483" s="38"/>
      <c r="AA483" s="38"/>
      <c r="AB483" s="38"/>
      <c r="AC483" s="38"/>
      <c r="AD483" s="38"/>
      <c r="AE483" s="38"/>
      <c r="AF483" s="38"/>
      <c r="AG483" s="38"/>
      <c r="AI483" s="38"/>
      <c r="AJ483" s="38"/>
      <c r="AK483" s="38"/>
      <c r="AL483" s="38"/>
      <c r="AM483" s="38"/>
      <c r="AN483" s="38"/>
      <c r="AO483" s="38"/>
      <c r="AP483" s="38"/>
      <c r="AQ483" s="38"/>
      <c r="AR483" s="38"/>
      <c r="AT483" s="38"/>
      <c r="AU483" s="38"/>
      <c r="AV483" s="38"/>
      <c r="AW483" s="38"/>
      <c r="AX483" s="38"/>
      <c r="AY483" s="38"/>
      <c r="AZ483" s="38"/>
      <c r="BA483" s="38"/>
      <c r="BB483" s="38"/>
      <c r="BC483" s="38"/>
      <c r="BE483" s="38"/>
      <c r="BF483" s="38"/>
      <c r="BG483" s="38"/>
      <c r="BH483" s="38"/>
      <c r="BI483" s="38"/>
      <c r="BJ483" s="38"/>
      <c r="BK483" s="38"/>
      <c r="BL483" s="38"/>
      <c r="BM483" s="38"/>
      <c r="BN483" s="38"/>
      <c r="BP483" s="38"/>
      <c r="BQ483" s="38"/>
      <c r="BR483" s="38"/>
      <c r="BS483" s="38"/>
      <c r="BT483" s="38"/>
      <c r="BU483" s="38"/>
      <c r="BV483" s="38"/>
      <c r="BW483" s="38"/>
      <c r="BX483" s="38"/>
      <c r="BY483" s="38"/>
      <c r="BZ483" s="38"/>
      <c r="CA483" s="270"/>
      <c r="CB483" s="38"/>
      <c r="CC483" s="270"/>
      <c r="CD483" s="38"/>
      <c r="CE483" s="38"/>
      <c r="CF483" s="38"/>
      <c r="CG483" s="38"/>
    </row>
    <row r="484" spans="5:85">
      <c r="E484" s="38"/>
      <c r="F484" s="38"/>
      <c r="G484" s="38"/>
      <c r="H484" s="38"/>
      <c r="I484" s="38"/>
      <c r="J484" s="38"/>
      <c r="K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X484" s="38"/>
      <c r="Y484" s="38"/>
      <c r="Z484" s="38"/>
      <c r="AA484" s="38"/>
      <c r="AB484" s="38"/>
      <c r="AC484" s="38"/>
      <c r="AD484" s="38"/>
      <c r="AE484" s="38"/>
      <c r="AF484" s="38"/>
      <c r="AG484" s="38"/>
      <c r="AI484" s="38"/>
      <c r="AJ484" s="38"/>
      <c r="AK484" s="38"/>
      <c r="AL484" s="38"/>
      <c r="AM484" s="38"/>
      <c r="AN484" s="38"/>
      <c r="AO484" s="38"/>
      <c r="AP484" s="38"/>
      <c r="AQ484" s="38"/>
      <c r="AR484" s="38"/>
      <c r="AT484" s="38"/>
      <c r="AU484" s="38"/>
      <c r="AV484" s="38"/>
      <c r="AW484" s="38"/>
      <c r="AX484" s="38"/>
      <c r="AY484" s="38"/>
      <c r="AZ484" s="38"/>
      <c r="BA484" s="38"/>
      <c r="BB484" s="38"/>
      <c r="BC484" s="38"/>
      <c r="BE484" s="38"/>
      <c r="BF484" s="38"/>
      <c r="BG484" s="38"/>
      <c r="BH484" s="38"/>
      <c r="BI484" s="38"/>
      <c r="BJ484" s="38"/>
      <c r="BK484" s="38"/>
      <c r="BL484" s="38"/>
      <c r="BM484" s="38"/>
      <c r="BN484" s="38"/>
      <c r="BP484" s="38"/>
      <c r="BQ484" s="38"/>
      <c r="BR484" s="38"/>
      <c r="BS484" s="38"/>
      <c r="BT484" s="38"/>
      <c r="BU484" s="38"/>
      <c r="BV484" s="38"/>
      <c r="BW484" s="38"/>
      <c r="BX484" s="38"/>
      <c r="BY484" s="38"/>
      <c r="BZ484" s="38"/>
      <c r="CA484" s="270"/>
      <c r="CB484" s="38"/>
      <c r="CC484" s="270"/>
      <c r="CD484" s="38"/>
      <c r="CE484" s="38"/>
      <c r="CF484" s="38"/>
      <c r="CG484" s="38"/>
    </row>
    <row r="485" spans="5:85">
      <c r="E485" s="38"/>
      <c r="F485" s="38"/>
      <c r="G485" s="38"/>
      <c r="H485" s="38"/>
      <c r="I485" s="38"/>
      <c r="J485" s="38"/>
      <c r="K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I485" s="38"/>
      <c r="AJ485" s="38"/>
      <c r="AK485" s="38"/>
      <c r="AL485" s="38"/>
      <c r="AM485" s="38"/>
      <c r="AN485" s="38"/>
      <c r="AO485" s="38"/>
      <c r="AP485" s="38"/>
      <c r="AQ485" s="38"/>
      <c r="AR485" s="38"/>
      <c r="AT485" s="38"/>
      <c r="AU485" s="38"/>
      <c r="AV485" s="38"/>
      <c r="AW485" s="38"/>
      <c r="AX485" s="38"/>
      <c r="AY485" s="38"/>
      <c r="AZ485" s="38"/>
      <c r="BA485" s="38"/>
      <c r="BB485" s="38"/>
      <c r="BC485" s="38"/>
      <c r="BE485" s="38"/>
      <c r="BF485" s="38"/>
      <c r="BG485" s="38"/>
      <c r="BH485" s="38"/>
      <c r="BI485" s="38"/>
      <c r="BJ485" s="38"/>
      <c r="BK485" s="38"/>
      <c r="BL485" s="38"/>
      <c r="BM485" s="38"/>
      <c r="BN485" s="38"/>
      <c r="BP485" s="38"/>
      <c r="BQ485" s="38"/>
      <c r="BR485" s="38"/>
      <c r="BS485" s="38"/>
      <c r="BT485" s="38"/>
      <c r="BU485" s="38"/>
      <c r="BV485" s="38"/>
      <c r="BW485" s="38"/>
      <c r="BX485" s="38"/>
      <c r="BY485" s="38"/>
      <c r="BZ485" s="38"/>
      <c r="CA485" s="270"/>
      <c r="CB485" s="38"/>
      <c r="CC485" s="270"/>
      <c r="CD485" s="38"/>
      <c r="CE485" s="38"/>
      <c r="CF485" s="38"/>
      <c r="CG485" s="38"/>
    </row>
    <row r="486" spans="5:85">
      <c r="E486" s="38"/>
      <c r="F486" s="38"/>
      <c r="G486" s="38"/>
      <c r="H486" s="38"/>
      <c r="I486" s="38"/>
      <c r="J486" s="38"/>
      <c r="K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X486" s="38"/>
      <c r="Y486" s="38"/>
      <c r="Z486" s="38"/>
      <c r="AA486" s="38"/>
      <c r="AB486" s="38"/>
      <c r="AC486" s="38"/>
      <c r="AD486" s="38"/>
      <c r="AE486" s="38"/>
      <c r="AF486" s="38"/>
      <c r="AG486" s="38"/>
      <c r="AI486" s="38"/>
      <c r="AJ486" s="38"/>
      <c r="AK486" s="38"/>
      <c r="AL486" s="38"/>
      <c r="AM486" s="38"/>
      <c r="AN486" s="38"/>
      <c r="AO486" s="38"/>
      <c r="AP486" s="38"/>
      <c r="AQ486" s="38"/>
      <c r="AR486" s="38"/>
      <c r="AT486" s="38"/>
      <c r="AU486" s="38"/>
      <c r="AV486" s="38"/>
      <c r="AW486" s="38"/>
      <c r="AX486" s="38"/>
      <c r="AY486" s="38"/>
      <c r="AZ486" s="38"/>
      <c r="BA486" s="38"/>
      <c r="BB486" s="38"/>
      <c r="BC486" s="38"/>
      <c r="BE486" s="38"/>
      <c r="BF486" s="38"/>
      <c r="BG486" s="38"/>
      <c r="BH486" s="38"/>
      <c r="BI486" s="38"/>
      <c r="BJ486" s="38"/>
      <c r="BK486" s="38"/>
      <c r="BL486" s="38"/>
      <c r="BM486" s="38"/>
      <c r="BN486" s="38"/>
      <c r="BP486" s="38"/>
      <c r="BQ486" s="38"/>
      <c r="BR486" s="38"/>
      <c r="BS486" s="38"/>
      <c r="BT486" s="38"/>
      <c r="BU486" s="38"/>
      <c r="BV486" s="38"/>
      <c r="BW486" s="38"/>
      <c r="BX486" s="38"/>
      <c r="BY486" s="38"/>
      <c r="BZ486" s="38"/>
      <c r="CA486" s="270"/>
      <c r="CB486" s="38"/>
      <c r="CC486" s="270"/>
      <c r="CD486" s="38"/>
      <c r="CE486" s="38"/>
      <c r="CF486" s="38"/>
      <c r="CG486" s="38"/>
    </row>
    <row r="487" spans="5:85">
      <c r="E487" s="38"/>
      <c r="F487" s="38"/>
      <c r="G487" s="38"/>
      <c r="H487" s="38"/>
      <c r="I487" s="38"/>
      <c r="J487" s="38"/>
      <c r="K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X487" s="38"/>
      <c r="Y487" s="38"/>
      <c r="Z487" s="38"/>
      <c r="AA487" s="38"/>
      <c r="AB487" s="38"/>
      <c r="AC487" s="38"/>
      <c r="AD487" s="38"/>
      <c r="AE487" s="38"/>
      <c r="AF487" s="38"/>
      <c r="AG487" s="38"/>
      <c r="AI487" s="38"/>
      <c r="AJ487" s="38"/>
      <c r="AK487" s="38"/>
      <c r="AL487" s="38"/>
      <c r="AM487" s="38"/>
      <c r="AN487" s="38"/>
      <c r="AO487" s="38"/>
      <c r="AP487" s="38"/>
      <c r="AQ487" s="38"/>
      <c r="AR487" s="38"/>
      <c r="AT487" s="38"/>
      <c r="AU487" s="38"/>
      <c r="AV487" s="38"/>
      <c r="AW487" s="38"/>
      <c r="AX487" s="38"/>
      <c r="AY487" s="38"/>
      <c r="AZ487" s="38"/>
      <c r="BA487" s="38"/>
      <c r="BB487" s="38"/>
      <c r="BC487" s="38"/>
      <c r="BE487" s="38"/>
      <c r="BF487" s="38"/>
      <c r="BG487" s="38"/>
      <c r="BH487" s="38"/>
      <c r="BI487" s="38"/>
      <c r="BJ487" s="38"/>
      <c r="BK487" s="38"/>
      <c r="BL487" s="38"/>
      <c r="BM487" s="38"/>
      <c r="BN487" s="38"/>
      <c r="BP487" s="38"/>
      <c r="BQ487" s="38"/>
      <c r="BR487" s="38"/>
      <c r="BS487" s="38"/>
      <c r="BT487" s="38"/>
      <c r="BU487" s="38"/>
      <c r="BV487" s="38"/>
      <c r="BW487" s="38"/>
      <c r="BX487" s="38"/>
      <c r="BY487" s="38"/>
      <c r="BZ487" s="38"/>
      <c r="CA487" s="270"/>
      <c r="CB487" s="38"/>
      <c r="CC487" s="270"/>
      <c r="CD487" s="38"/>
      <c r="CE487" s="38"/>
      <c r="CF487" s="38"/>
      <c r="CG487" s="38"/>
    </row>
    <row r="488" spans="5:85">
      <c r="E488" s="38"/>
      <c r="F488" s="38"/>
      <c r="G488" s="38"/>
      <c r="H488" s="38"/>
      <c r="I488" s="38"/>
      <c r="J488" s="38"/>
      <c r="K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X488" s="38"/>
      <c r="Y488" s="38"/>
      <c r="Z488" s="38"/>
      <c r="AA488" s="38"/>
      <c r="AB488" s="38"/>
      <c r="AC488" s="38"/>
      <c r="AD488" s="38"/>
      <c r="AE488" s="38"/>
      <c r="AF488" s="38"/>
      <c r="AG488" s="38"/>
      <c r="AI488" s="38"/>
      <c r="AJ488" s="38"/>
      <c r="AK488" s="38"/>
      <c r="AL488" s="38"/>
      <c r="AM488" s="38"/>
      <c r="AN488" s="38"/>
      <c r="AO488" s="38"/>
      <c r="AP488" s="38"/>
      <c r="AQ488" s="38"/>
      <c r="AR488" s="38"/>
      <c r="AT488" s="38"/>
      <c r="AU488" s="38"/>
      <c r="AV488" s="38"/>
      <c r="AW488" s="38"/>
      <c r="AX488" s="38"/>
      <c r="AY488" s="38"/>
      <c r="AZ488" s="38"/>
      <c r="BA488" s="38"/>
      <c r="BB488" s="38"/>
      <c r="BC488" s="38"/>
      <c r="BE488" s="38"/>
      <c r="BF488" s="38"/>
      <c r="BG488" s="38"/>
      <c r="BH488" s="38"/>
      <c r="BI488" s="38"/>
      <c r="BJ488" s="38"/>
      <c r="BK488" s="38"/>
      <c r="BL488" s="38"/>
      <c r="BM488" s="38"/>
      <c r="BN488" s="38"/>
      <c r="BP488" s="38"/>
      <c r="BQ488" s="38"/>
      <c r="BR488" s="38"/>
      <c r="BS488" s="38"/>
      <c r="BT488" s="38"/>
      <c r="BU488" s="38"/>
      <c r="BV488" s="38"/>
      <c r="BW488" s="38"/>
      <c r="BX488" s="38"/>
      <c r="BY488" s="38"/>
      <c r="BZ488" s="38"/>
      <c r="CA488" s="270"/>
      <c r="CB488" s="38"/>
      <c r="CC488" s="270"/>
      <c r="CD488" s="38"/>
      <c r="CE488" s="38"/>
      <c r="CF488" s="38"/>
      <c r="CG488" s="38"/>
    </row>
    <row r="489" spans="5:85">
      <c r="E489" s="38"/>
      <c r="F489" s="38"/>
      <c r="G489" s="38"/>
      <c r="H489" s="38"/>
      <c r="I489" s="38"/>
      <c r="J489" s="38"/>
      <c r="K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X489" s="38"/>
      <c r="Y489" s="38"/>
      <c r="Z489" s="38"/>
      <c r="AA489" s="38"/>
      <c r="AB489" s="38"/>
      <c r="AC489" s="38"/>
      <c r="AD489" s="38"/>
      <c r="AE489" s="38"/>
      <c r="AF489" s="38"/>
      <c r="AG489" s="38"/>
      <c r="AI489" s="38"/>
      <c r="AJ489" s="38"/>
      <c r="AK489" s="38"/>
      <c r="AL489" s="38"/>
      <c r="AM489" s="38"/>
      <c r="AN489" s="38"/>
      <c r="AO489" s="38"/>
      <c r="AP489" s="38"/>
      <c r="AQ489" s="38"/>
      <c r="AR489" s="38"/>
      <c r="AT489" s="38"/>
      <c r="AU489" s="38"/>
      <c r="AV489" s="38"/>
      <c r="AW489" s="38"/>
      <c r="AX489" s="38"/>
      <c r="AY489" s="38"/>
      <c r="AZ489" s="38"/>
      <c r="BA489" s="38"/>
      <c r="BB489" s="38"/>
      <c r="BC489" s="38"/>
      <c r="BE489" s="38"/>
      <c r="BF489" s="38"/>
      <c r="BG489" s="38"/>
      <c r="BH489" s="38"/>
      <c r="BI489" s="38"/>
      <c r="BJ489" s="38"/>
      <c r="BK489" s="38"/>
      <c r="BL489" s="38"/>
      <c r="BM489" s="38"/>
      <c r="BN489" s="38"/>
      <c r="BP489" s="38"/>
      <c r="BQ489" s="38"/>
      <c r="BR489" s="38"/>
      <c r="BS489" s="38"/>
      <c r="BT489" s="38"/>
      <c r="BU489" s="38"/>
      <c r="BV489" s="38"/>
      <c r="BW489" s="38"/>
      <c r="BX489" s="38"/>
      <c r="BY489" s="38"/>
      <c r="BZ489" s="38"/>
      <c r="CA489" s="270"/>
      <c r="CB489" s="38"/>
      <c r="CC489" s="270"/>
      <c r="CD489" s="38"/>
      <c r="CE489" s="38"/>
      <c r="CF489" s="38"/>
      <c r="CG489" s="38"/>
    </row>
    <row r="490" spans="5:85">
      <c r="E490" s="38"/>
      <c r="F490" s="38"/>
      <c r="G490" s="38"/>
      <c r="H490" s="38"/>
      <c r="I490" s="38"/>
      <c r="J490" s="38"/>
      <c r="K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X490" s="38"/>
      <c r="Y490" s="38"/>
      <c r="Z490" s="38"/>
      <c r="AA490" s="38"/>
      <c r="AB490" s="38"/>
      <c r="AC490" s="38"/>
      <c r="AD490" s="38"/>
      <c r="AE490" s="38"/>
      <c r="AF490" s="38"/>
      <c r="AG490" s="38"/>
      <c r="AI490" s="38"/>
      <c r="AJ490" s="38"/>
      <c r="AK490" s="38"/>
      <c r="AL490" s="38"/>
      <c r="AM490" s="38"/>
      <c r="AN490" s="38"/>
      <c r="AO490" s="38"/>
      <c r="AP490" s="38"/>
      <c r="AQ490" s="38"/>
      <c r="AR490" s="38"/>
      <c r="AT490" s="38"/>
      <c r="AU490" s="38"/>
      <c r="AV490" s="38"/>
      <c r="AW490" s="38"/>
      <c r="AX490" s="38"/>
      <c r="AY490" s="38"/>
      <c r="AZ490" s="38"/>
      <c r="BA490" s="38"/>
      <c r="BB490" s="38"/>
      <c r="BC490" s="38"/>
      <c r="BE490" s="38"/>
      <c r="BF490" s="38"/>
      <c r="BG490" s="38"/>
      <c r="BH490" s="38"/>
      <c r="BI490" s="38"/>
      <c r="BJ490" s="38"/>
      <c r="BK490" s="38"/>
      <c r="BL490" s="38"/>
      <c r="BM490" s="38"/>
      <c r="BN490" s="38"/>
      <c r="BP490" s="38"/>
      <c r="BQ490" s="38"/>
      <c r="BR490" s="38"/>
      <c r="BS490" s="38"/>
      <c r="BT490" s="38"/>
      <c r="BU490" s="38"/>
      <c r="BV490" s="38"/>
      <c r="BW490" s="38"/>
      <c r="BX490" s="38"/>
      <c r="BY490" s="38"/>
      <c r="BZ490" s="38"/>
      <c r="CA490" s="270"/>
      <c r="CB490" s="38"/>
      <c r="CC490" s="270"/>
      <c r="CD490" s="38"/>
      <c r="CE490" s="38"/>
      <c r="CF490" s="38"/>
      <c r="CG490" s="38"/>
    </row>
    <row r="491" spans="5:85">
      <c r="E491" s="38"/>
      <c r="F491" s="38"/>
      <c r="G491" s="38"/>
      <c r="H491" s="38"/>
      <c r="I491" s="38"/>
      <c r="J491" s="38"/>
      <c r="K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X491" s="38"/>
      <c r="Y491" s="38"/>
      <c r="Z491" s="38"/>
      <c r="AA491" s="38"/>
      <c r="AB491" s="38"/>
      <c r="AC491" s="38"/>
      <c r="AD491" s="38"/>
      <c r="AE491" s="38"/>
      <c r="AF491" s="38"/>
      <c r="AG491" s="38"/>
      <c r="AI491" s="38"/>
      <c r="AJ491" s="38"/>
      <c r="AK491" s="38"/>
      <c r="AL491" s="38"/>
      <c r="AM491" s="38"/>
      <c r="AN491" s="38"/>
      <c r="AO491" s="38"/>
      <c r="AP491" s="38"/>
      <c r="AQ491" s="38"/>
      <c r="AR491" s="38"/>
      <c r="AT491" s="38"/>
      <c r="AU491" s="38"/>
      <c r="AV491" s="38"/>
      <c r="AW491" s="38"/>
      <c r="AX491" s="38"/>
      <c r="AY491" s="38"/>
      <c r="AZ491" s="38"/>
      <c r="BA491" s="38"/>
      <c r="BB491" s="38"/>
      <c r="BC491" s="38"/>
      <c r="BE491" s="38"/>
      <c r="BF491" s="38"/>
      <c r="BG491" s="38"/>
      <c r="BH491" s="38"/>
      <c r="BI491" s="38"/>
      <c r="BJ491" s="38"/>
      <c r="BK491" s="38"/>
      <c r="BL491" s="38"/>
      <c r="BM491" s="38"/>
      <c r="BN491" s="38"/>
      <c r="BP491" s="38"/>
      <c r="BQ491" s="38"/>
      <c r="BR491" s="38"/>
      <c r="BS491" s="38"/>
      <c r="BT491" s="38"/>
      <c r="BU491" s="38"/>
      <c r="BV491" s="38"/>
      <c r="BW491" s="38"/>
      <c r="BX491" s="38"/>
      <c r="BY491" s="38"/>
      <c r="BZ491" s="38"/>
      <c r="CA491" s="270"/>
      <c r="CB491" s="38"/>
      <c r="CC491" s="270"/>
      <c r="CD491" s="38"/>
      <c r="CE491" s="38"/>
      <c r="CF491" s="38"/>
      <c r="CG491" s="38"/>
    </row>
    <row r="492" spans="5:85">
      <c r="E492" s="38"/>
      <c r="F492" s="38"/>
      <c r="G492" s="38"/>
      <c r="H492" s="38"/>
      <c r="I492" s="38"/>
      <c r="J492" s="38"/>
      <c r="K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I492" s="38"/>
      <c r="AJ492" s="38"/>
      <c r="AK492" s="38"/>
      <c r="AL492" s="38"/>
      <c r="AM492" s="38"/>
      <c r="AN492" s="38"/>
      <c r="AO492" s="38"/>
      <c r="AP492" s="38"/>
      <c r="AQ492" s="38"/>
      <c r="AR492" s="38"/>
      <c r="AT492" s="38"/>
      <c r="AU492" s="38"/>
      <c r="AV492" s="38"/>
      <c r="AW492" s="38"/>
      <c r="AX492" s="38"/>
      <c r="AY492" s="38"/>
      <c r="AZ492" s="38"/>
      <c r="BA492" s="38"/>
      <c r="BB492" s="38"/>
      <c r="BC492" s="38"/>
      <c r="BE492" s="38"/>
      <c r="BF492" s="38"/>
      <c r="BG492" s="38"/>
      <c r="BH492" s="38"/>
      <c r="BI492" s="38"/>
      <c r="BJ492" s="38"/>
      <c r="BK492" s="38"/>
      <c r="BL492" s="38"/>
      <c r="BM492" s="38"/>
      <c r="BN492" s="38"/>
      <c r="BP492" s="38"/>
      <c r="BQ492" s="38"/>
      <c r="BR492" s="38"/>
      <c r="BS492" s="38"/>
      <c r="BT492" s="38"/>
      <c r="BU492" s="38"/>
      <c r="BV492" s="38"/>
      <c r="BW492" s="38"/>
      <c r="BX492" s="38"/>
      <c r="BY492" s="38"/>
      <c r="BZ492" s="38"/>
      <c r="CA492" s="270"/>
      <c r="CB492" s="38"/>
      <c r="CC492" s="270"/>
      <c r="CD492" s="38"/>
      <c r="CE492" s="38"/>
      <c r="CF492" s="38"/>
      <c r="CG492" s="38"/>
    </row>
    <row r="493" spans="5:85">
      <c r="E493" s="38"/>
      <c r="F493" s="38"/>
      <c r="G493" s="38"/>
      <c r="H493" s="38"/>
      <c r="I493" s="38"/>
      <c r="J493" s="38"/>
      <c r="K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X493" s="38"/>
      <c r="Y493" s="38"/>
      <c r="Z493" s="38"/>
      <c r="AA493" s="38"/>
      <c r="AB493" s="38"/>
      <c r="AC493" s="38"/>
      <c r="AD493" s="38"/>
      <c r="AE493" s="38"/>
      <c r="AF493" s="38"/>
      <c r="AG493" s="38"/>
      <c r="AI493" s="38"/>
      <c r="AJ493" s="38"/>
      <c r="AK493" s="38"/>
      <c r="AL493" s="38"/>
      <c r="AM493" s="38"/>
      <c r="AN493" s="38"/>
      <c r="AO493" s="38"/>
      <c r="AP493" s="38"/>
      <c r="AQ493" s="38"/>
      <c r="AR493" s="38"/>
      <c r="AT493" s="38"/>
      <c r="AU493" s="38"/>
      <c r="AV493" s="38"/>
      <c r="AW493" s="38"/>
      <c r="AX493" s="38"/>
      <c r="AY493" s="38"/>
      <c r="AZ493" s="38"/>
      <c r="BA493" s="38"/>
      <c r="BB493" s="38"/>
      <c r="BC493" s="38"/>
      <c r="BE493" s="38"/>
      <c r="BF493" s="38"/>
      <c r="BG493" s="38"/>
      <c r="BH493" s="38"/>
      <c r="BI493" s="38"/>
      <c r="BJ493" s="38"/>
      <c r="BK493" s="38"/>
      <c r="BL493" s="38"/>
      <c r="BM493" s="38"/>
      <c r="BN493" s="38"/>
      <c r="BP493" s="38"/>
      <c r="BQ493" s="38"/>
      <c r="BR493" s="38"/>
      <c r="BS493" s="38"/>
      <c r="BT493" s="38"/>
      <c r="BU493" s="38"/>
      <c r="BV493" s="38"/>
      <c r="BW493" s="38"/>
      <c r="BX493" s="38"/>
      <c r="BY493" s="38"/>
      <c r="BZ493" s="38"/>
      <c r="CA493" s="270"/>
      <c r="CB493" s="38"/>
      <c r="CC493" s="270"/>
      <c r="CD493" s="38"/>
      <c r="CE493" s="38"/>
      <c r="CF493" s="38"/>
      <c r="CG493" s="38"/>
    </row>
    <row r="494" spans="5:85">
      <c r="E494" s="38"/>
      <c r="F494" s="38"/>
      <c r="G494" s="38"/>
      <c r="H494" s="38"/>
      <c r="I494" s="38"/>
      <c r="J494" s="38"/>
      <c r="K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X494" s="38"/>
      <c r="Y494" s="38"/>
      <c r="Z494" s="38"/>
      <c r="AA494" s="38"/>
      <c r="AB494" s="38"/>
      <c r="AC494" s="38"/>
      <c r="AD494" s="38"/>
      <c r="AE494" s="38"/>
      <c r="AF494" s="38"/>
      <c r="AG494" s="38"/>
      <c r="AI494" s="38"/>
      <c r="AJ494" s="38"/>
      <c r="AK494" s="38"/>
      <c r="AL494" s="38"/>
      <c r="AM494" s="38"/>
      <c r="AN494" s="38"/>
      <c r="AO494" s="38"/>
      <c r="AP494" s="38"/>
      <c r="AQ494" s="38"/>
      <c r="AR494" s="38"/>
      <c r="AT494" s="38"/>
      <c r="AU494" s="38"/>
      <c r="AV494" s="38"/>
      <c r="AW494" s="38"/>
      <c r="AX494" s="38"/>
      <c r="AY494" s="38"/>
      <c r="AZ494" s="38"/>
      <c r="BA494" s="38"/>
      <c r="BB494" s="38"/>
      <c r="BC494" s="38"/>
      <c r="BE494" s="38"/>
      <c r="BF494" s="38"/>
      <c r="BG494" s="38"/>
      <c r="BH494" s="38"/>
      <c r="BI494" s="38"/>
      <c r="BJ494" s="38"/>
      <c r="BK494" s="38"/>
      <c r="BL494" s="38"/>
      <c r="BM494" s="38"/>
      <c r="BN494" s="38"/>
      <c r="BP494" s="38"/>
      <c r="BQ494" s="38"/>
      <c r="BR494" s="38"/>
      <c r="BS494" s="38"/>
      <c r="BT494" s="38"/>
      <c r="BU494" s="38"/>
      <c r="BV494" s="38"/>
      <c r="BW494" s="38"/>
      <c r="BX494" s="38"/>
      <c r="BY494" s="38"/>
      <c r="BZ494" s="38"/>
      <c r="CA494" s="270"/>
      <c r="CB494" s="38"/>
      <c r="CC494" s="270"/>
      <c r="CD494" s="38"/>
      <c r="CE494" s="38"/>
      <c r="CF494" s="38"/>
      <c r="CG494" s="38"/>
    </row>
    <row r="495" spans="5:85">
      <c r="E495" s="38"/>
      <c r="F495" s="38"/>
      <c r="G495" s="38"/>
      <c r="H495" s="38"/>
      <c r="I495" s="38"/>
      <c r="J495" s="38"/>
      <c r="K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X495" s="38"/>
      <c r="Y495" s="38"/>
      <c r="Z495" s="38"/>
      <c r="AA495" s="38"/>
      <c r="AB495" s="38"/>
      <c r="AC495" s="38"/>
      <c r="AD495" s="38"/>
      <c r="AE495" s="38"/>
      <c r="AF495" s="38"/>
      <c r="AG495" s="38"/>
      <c r="AI495" s="38"/>
      <c r="AJ495" s="38"/>
      <c r="AK495" s="38"/>
      <c r="AL495" s="38"/>
      <c r="AM495" s="38"/>
      <c r="AN495" s="38"/>
      <c r="AO495" s="38"/>
      <c r="AP495" s="38"/>
      <c r="AQ495" s="38"/>
      <c r="AR495" s="38"/>
      <c r="AT495" s="38"/>
      <c r="AU495" s="38"/>
      <c r="AV495" s="38"/>
      <c r="AW495" s="38"/>
      <c r="AX495" s="38"/>
      <c r="AY495" s="38"/>
      <c r="AZ495" s="38"/>
      <c r="BA495" s="38"/>
      <c r="BB495" s="38"/>
      <c r="BC495" s="38"/>
      <c r="BE495" s="38"/>
      <c r="BF495" s="38"/>
      <c r="BG495" s="38"/>
      <c r="BH495" s="38"/>
      <c r="BI495" s="38"/>
      <c r="BJ495" s="38"/>
      <c r="BK495" s="38"/>
      <c r="BL495" s="38"/>
      <c r="BM495" s="38"/>
      <c r="BN495" s="38"/>
      <c r="BP495" s="38"/>
      <c r="BQ495" s="38"/>
      <c r="BR495" s="38"/>
      <c r="BS495" s="38"/>
      <c r="BT495" s="38"/>
      <c r="BU495" s="38"/>
      <c r="BV495" s="38"/>
      <c r="BW495" s="38"/>
      <c r="BX495" s="38"/>
      <c r="BY495" s="38"/>
      <c r="BZ495" s="38"/>
      <c r="CA495" s="270"/>
      <c r="CB495" s="38"/>
      <c r="CC495" s="270"/>
      <c r="CD495" s="38"/>
      <c r="CE495" s="38"/>
      <c r="CF495" s="38"/>
      <c r="CG495" s="38"/>
    </row>
    <row r="496" spans="5:85">
      <c r="E496" s="38"/>
      <c r="F496" s="38"/>
      <c r="G496" s="38"/>
      <c r="H496" s="38"/>
      <c r="I496" s="38"/>
      <c r="J496" s="38"/>
      <c r="K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X496" s="38"/>
      <c r="Y496" s="38"/>
      <c r="Z496" s="38"/>
      <c r="AA496" s="38"/>
      <c r="AB496" s="38"/>
      <c r="AC496" s="38"/>
      <c r="AD496" s="38"/>
      <c r="AE496" s="38"/>
      <c r="AF496" s="38"/>
      <c r="AG496" s="38"/>
      <c r="AI496" s="38"/>
      <c r="AJ496" s="38"/>
      <c r="AK496" s="38"/>
      <c r="AL496" s="38"/>
      <c r="AM496" s="38"/>
      <c r="AN496" s="38"/>
      <c r="AO496" s="38"/>
      <c r="AP496" s="38"/>
      <c r="AQ496" s="38"/>
      <c r="AR496" s="38"/>
      <c r="AT496" s="38"/>
      <c r="AU496" s="38"/>
      <c r="AV496" s="38"/>
      <c r="AW496" s="38"/>
      <c r="AX496" s="38"/>
      <c r="AY496" s="38"/>
      <c r="AZ496" s="38"/>
      <c r="BA496" s="38"/>
      <c r="BB496" s="38"/>
      <c r="BC496" s="38"/>
      <c r="BE496" s="38"/>
      <c r="BF496" s="38"/>
      <c r="BG496" s="38"/>
      <c r="BH496" s="38"/>
      <c r="BI496" s="38"/>
      <c r="BJ496" s="38"/>
      <c r="BK496" s="38"/>
      <c r="BL496" s="38"/>
      <c r="BM496" s="38"/>
      <c r="BN496" s="38"/>
      <c r="BP496" s="38"/>
      <c r="BQ496" s="38"/>
      <c r="BR496" s="38"/>
      <c r="BS496" s="38"/>
      <c r="BT496" s="38"/>
      <c r="BU496" s="38"/>
      <c r="BV496" s="38"/>
      <c r="BW496" s="38"/>
      <c r="BX496" s="38"/>
      <c r="BY496" s="38"/>
      <c r="BZ496" s="38"/>
      <c r="CA496" s="270"/>
      <c r="CB496" s="38"/>
      <c r="CC496" s="270"/>
      <c r="CD496" s="38"/>
      <c r="CE496" s="38"/>
      <c r="CF496" s="38"/>
      <c r="CG496" s="38"/>
    </row>
    <row r="497" spans="5:85">
      <c r="E497" s="38"/>
      <c r="F497" s="38"/>
      <c r="G497" s="38"/>
      <c r="H497" s="38"/>
      <c r="I497" s="38"/>
      <c r="J497" s="38"/>
      <c r="K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X497" s="38"/>
      <c r="Y497" s="38"/>
      <c r="Z497" s="38"/>
      <c r="AA497" s="38"/>
      <c r="AB497" s="38"/>
      <c r="AC497" s="38"/>
      <c r="AD497" s="38"/>
      <c r="AE497" s="38"/>
      <c r="AF497" s="38"/>
      <c r="AG497" s="38"/>
      <c r="AI497" s="38"/>
      <c r="AJ497" s="38"/>
      <c r="AK497" s="38"/>
      <c r="AL497" s="38"/>
      <c r="AM497" s="38"/>
      <c r="AN497" s="38"/>
      <c r="AO497" s="38"/>
      <c r="AP497" s="38"/>
      <c r="AQ497" s="38"/>
      <c r="AR497" s="38"/>
      <c r="AT497" s="38"/>
      <c r="AU497" s="38"/>
      <c r="AV497" s="38"/>
      <c r="AW497" s="38"/>
      <c r="AX497" s="38"/>
      <c r="AY497" s="38"/>
      <c r="AZ497" s="38"/>
      <c r="BA497" s="38"/>
      <c r="BB497" s="38"/>
      <c r="BC497" s="38"/>
      <c r="BE497" s="38"/>
      <c r="BF497" s="38"/>
      <c r="BG497" s="38"/>
      <c r="BH497" s="38"/>
      <c r="BI497" s="38"/>
      <c r="BJ497" s="38"/>
      <c r="BK497" s="38"/>
      <c r="BL497" s="38"/>
      <c r="BM497" s="38"/>
      <c r="BN497" s="38"/>
      <c r="BP497" s="38"/>
      <c r="BQ497" s="38"/>
      <c r="BR497" s="38"/>
      <c r="BS497" s="38"/>
      <c r="BT497" s="38"/>
      <c r="BU497" s="38"/>
      <c r="BV497" s="38"/>
      <c r="BW497" s="38"/>
      <c r="BX497" s="38"/>
      <c r="BY497" s="38"/>
      <c r="BZ497" s="38"/>
      <c r="CA497" s="270"/>
      <c r="CB497" s="38"/>
      <c r="CC497" s="270"/>
      <c r="CD497" s="38"/>
      <c r="CE497" s="38"/>
      <c r="CF497" s="38"/>
      <c r="CG497" s="38"/>
    </row>
    <row r="498" spans="5:85">
      <c r="E498" s="38"/>
      <c r="F498" s="38"/>
      <c r="G498" s="38"/>
      <c r="H498" s="38"/>
      <c r="I498" s="38"/>
      <c r="J498" s="38"/>
      <c r="K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X498" s="38"/>
      <c r="Y498" s="38"/>
      <c r="Z498" s="38"/>
      <c r="AA498" s="38"/>
      <c r="AB498" s="38"/>
      <c r="AC498" s="38"/>
      <c r="AD498" s="38"/>
      <c r="AE498" s="38"/>
      <c r="AF498" s="38"/>
      <c r="AG498" s="38"/>
      <c r="AI498" s="38"/>
      <c r="AJ498" s="38"/>
      <c r="AK498" s="38"/>
      <c r="AL498" s="38"/>
      <c r="AM498" s="38"/>
      <c r="AN498" s="38"/>
      <c r="AO498" s="38"/>
      <c r="AP498" s="38"/>
      <c r="AQ498" s="38"/>
      <c r="AR498" s="38"/>
      <c r="AT498" s="38"/>
      <c r="AU498" s="38"/>
      <c r="AV498" s="38"/>
      <c r="AW498" s="38"/>
      <c r="AX498" s="38"/>
      <c r="AY498" s="38"/>
      <c r="AZ498" s="38"/>
      <c r="BA498" s="38"/>
      <c r="BB498" s="38"/>
      <c r="BC498" s="38"/>
      <c r="BE498" s="38"/>
      <c r="BF498" s="38"/>
      <c r="BG498" s="38"/>
      <c r="BH498" s="38"/>
      <c r="BI498" s="38"/>
      <c r="BJ498" s="38"/>
      <c r="BK498" s="38"/>
      <c r="BL498" s="38"/>
      <c r="BM498" s="38"/>
      <c r="BN498" s="38"/>
      <c r="BP498" s="38"/>
      <c r="BQ498" s="38"/>
      <c r="BR498" s="38"/>
      <c r="BS498" s="38"/>
      <c r="BT498" s="38"/>
      <c r="BU498" s="38"/>
      <c r="BV498" s="38"/>
      <c r="BW498" s="38"/>
      <c r="BX498" s="38"/>
      <c r="BY498" s="38"/>
      <c r="BZ498" s="38"/>
      <c r="CA498" s="270"/>
      <c r="CB498" s="38"/>
      <c r="CC498" s="270"/>
      <c r="CD498" s="38"/>
      <c r="CE498" s="38"/>
      <c r="CF498" s="38"/>
      <c r="CG498" s="38"/>
    </row>
    <row r="499" spans="5:85">
      <c r="E499" s="38"/>
      <c r="F499" s="38"/>
      <c r="G499" s="38"/>
      <c r="H499" s="38"/>
      <c r="I499" s="38"/>
      <c r="J499" s="38"/>
      <c r="K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X499" s="38"/>
      <c r="Y499" s="38"/>
      <c r="Z499" s="38"/>
      <c r="AA499" s="38"/>
      <c r="AB499" s="38"/>
      <c r="AC499" s="38"/>
      <c r="AD499" s="38"/>
      <c r="AE499" s="38"/>
      <c r="AF499" s="38"/>
      <c r="AG499" s="38"/>
      <c r="AI499" s="38"/>
      <c r="AJ499" s="38"/>
      <c r="AK499" s="38"/>
      <c r="AL499" s="38"/>
      <c r="AM499" s="38"/>
      <c r="AN499" s="38"/>
      <c r="AO499" s="38"/>
      <c r="AP499" s="38"/>
      <c r="AQ499" s="38"/>
      <c r="AR499" s="38"/>
      <c r="AT499" s="38"/>
      <c r="AU499" s="38"/>
      <c r="AV499" s="38"/>
      <c r="AW499" s="38"/>
      <c r="AX499" s="38"/>
      <c r="AY499" s="38"/>
      <c r="AZ499" s="38"/>
      <c r="BA499" s="38"/>
      <c r="BB499" s="38"/>
      <c r="BC499" s="38"/>
      <c r="BE499" s="38"/>
      <c r="BF499" s="38"/>
      <c r="BG499" s="38"/>
      <c r="BH499" s="38"/>
      <c r="BI499" s="38"/>
      <c r="BJ499" s="38"/>
      <c r="BK499" s="38"/>
      <c r="BL499" s="38"/>
      <c r="BM499" s="38"/>
      <c r="BN499" s="38"/>
      <c r="BP499" s="38"/>
      <c r="BQ499" s="38"/>
      <c r="BR499" s="38"/>
      <c r="BS499" s="38"/>
      <c r="BT499" s="38"/>
      <c r="BU499" s="38"/>
      <c r="BV499" s="38"/>
      <c r="BW499" s="38"/>
      <c r="BX499" s="38"/>
      <c r="BY499" s="38"/>
      <c r="BZ499" s="38"/>
      <c r="CA499" s="270"/>
      <c r="CB499" s="38"/>
      <c r="CC499" s="270"/>
      <c r="CD499" s="38"/>
      <c r="CE499" s="38"/>
      <c r="CF499" s="38"/>
      <c r="CG499" s="38"/>
    </row>
    <row r="500" spans="5:85">
      <c r="E500" s="38"/>
      <c r="F500" s="38"/>
      <c r="G500" s="38"/>
      <c r="H500" s="38"/>
      <c r="I500" s="38"/>
      <c r="J500" s="38"/>
      <c r="K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X500" s="38"/>
      <c r="Y500" s="38"/>
      <c r="Z500" s="38"/>
      <c r="AA500" s="38"/>
      <c r="AB500" s="38"/>
      <c r="AC500" s="38"/>
      <c r="AD500" s="38"/>
      <c r="AE500" s="38"/>
      <c r="AF500" s="38"/>
      <c r="AG500" s="38"/>
      <c r="AI500" s="38"/>
      <c r="AJ500" s="38"/>
      <c r="AK500" s="38"/>
      <c r="AL500" s="38"/>
      <c r="AM500" s="38"/>
      <c r="AN500" s="38"/>
      <c r="AO500" s="38"/>
      <c r="AP500" s="38"/>
      <c r="AQ500" s="38"/>
      <c r="AR500" s="38"/>
      <c r="AT500" s="38"/>
      <c r="AU500" s="38"/>
      <c r="AV500" s="38"/>
      <c r="AW500" s="38"/>
      <c r="AX500" s="38"/>
      <c r="AY500" s="38"/>
      <c r="AZ500" s="38"/>
      <c r="BA500" s="38"/>
      <c r="BB500" s="38"/>
      <c r="BC500" s="38"/>
      <c r="BE500" s="38"/>
      <c r="BF500" s="38"/>
      <c r="BG500" s="38"/>
      <c r="BH500" s="38"/>
      <c r="BI500" s="38"/>
      <c r="BJ500" s="38"/>
      <c r="BK500" s="38"/>
      <c r="BL500" s="38"/>
      <c r="BM500" s="38"/>
      <c r="BN500" s="38"/>
      <c r="BP500" s="38"/>
      <c r="BQ500" s="38"/>
      <c r="BR500" s="38"/>
      <c r="BS500" s="38"/>
      <c r="BT500" s="38"/>
      <c r="BU500" s="38"/>
      <c r="BV500" s="38"/>
      <c r="BW500" s="38"/>
      <c r="BX500" s="38"/>
      <c r="BY500" s="38"/>
      <c r="BZ500" s="38"/>
      <c r="CA500" s="270"/>
      <c r="CB500" s="38"/>
      <c r="CC500" s="270"/>
      <c r="CD500" s="38"/>
      <c r="CE500" s="38"/>
      <c r="CF500" s="38"/>
      <c r="CG500" s="38"/>
    </row>
    <row r="501" spans="5:85">
      <c r="E501" s="38"/>
      <c r="F501" s="38"/>
      <c r="G501" s="38"/>
      <c r="H501" s="38"/>
      <c r="I501" s="38"/>
      <c r="J501" s="38"/>
      <c r="K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X501" s="38"/>
      <c r="Y501" s="38"/>
      <c r="Z501" s="38"/>
      <c r="AA501" s="38"/>
      <c r="AB501" s="38"/>
      <c r="AC501" s="38"/>
      <c r="AD501" s="38"/>
      <c r="AE501" s="38"/>
      <c r="AF501" s="38"/>
      <c r="AG501" s="38"/>
      <c r="AI501" s="38"/>
      <c r="AJ501" s="38"/>
      <c r="AK501" s="38"/>
      <c r="AL501" s="38"/>
      <c r="AM501" s="38"/>
      <c r="AN501" s="38"/>
      <c r="AO501" s="38"/>
      <c r="AP501" s="38"/>
      <c r="AQ501" s="38"/>
      <c r="AR501" s="38"/>
      <c r="AT501" s="38"/>
      <c r="AU501" s="38"/>
      <c r="AV501" s="38"/>
      <c r="AW501" s="38"/>
      <c r="AX501" s="38"/>
      <c r="AY501" s="38"/>
      <c r="AZ501" s="38"/>
      <c r="BA501" s="38"/>
      <c r="BB501" s="38"/>
      <c r="BC501" s="38"/>
      <c r="BE501" s="38"/>
      <c r="BF501" s="38"/>
      <c r="BG501" s="38"/>
      <c r="BH501" s="38"/>
      <c r="BI501" s="38"/>
      <c r="BJ501" s="38"/>
      <c r="BK501" s="38"/>
      <c r="BL501" s="38"/>
      <c r="BM501" s="38"/>
      <c r="BN501" s="38"/>
      <c r="BP501" s="38"/>
      <c r="BQ501" s="38"/>
      <c r="BR501" s="38"/>
      <c r="BS501" s="38"/>
      <c r="BT501" s="38"/>
      <c r="BU501" s="38"/>
      <c r="BV501" s="38"/>
      <c r="BW501" s="38"/>
      <c r="BX501" s="38"/>
      <c r="BY501" s="38"/>
      <c r="BZ501" s="38"/>
      <c r="CA501" s="270"/>
      <c r="CB501" s="38"/>
      <c r="CC501" s="270"/>
      <c r="CD501" s="38"/>
      <c r="CE501" s="38"/>
      <c r="CF501" s="38"/>
      <c r="CG501" s="38"/>
    </row>
    <row r="502" spans="5:85">
      <c r="E502" s="38"/>
      <c r="F502" s="38"/>
      <c r="G502" s="38"/>
      <c r="H502" s="38"/>
      <c r="I502" s="38"/>
      <c r="J502" s="38"/>
      <c r="K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X502" s="38"/>
      <c r="Y502" s="38"/>
      <c r="Z502" s="38"/>
      <c r="AA502" s="38"/>
      <c r="AB502" s="38"/>
      <c r="AC502" s="38"/>
      <c r="AD502" s="38"/>
      <c r="AE502" s="38"/>
      <c r="AF502" s="38"/>
      <c r="AG502" s="38"/>
      <c r="AI502" s="38"/>
      <c r="AJ502" s="38"/>
      <c r="AK502" s="38"/>
      <c r="AL502" s="38"/>
      <c r="AM502" s="38"/>
      <c r="AN502" s="38"/>
      <c r="AO502" s="38"/>
      <c r="AP502" s="38"/>
      <c r="AQ502" s="38"/>
      <c r="AR502" s="38"/>
      <c r="AT502" s="38"/>
      <c r="AU502" s="38"/>
      <c r="AV502" s="38"/>
      <c r="AW502" s="38"/>
      <c r="AX502" s="38"/>
      <c r="AY502" s="38"/>
      <c r="AZ502" s="38"/>
      <c r="BA502" s="38"/>
      <c r="BB502" s="38"/>
      <c r="BC502" s="38"/>
      <c r="BE502" s="38"/>
      <c r="BF502" s="38"/>
      <c r="BG502" s="38"/>
      <c r="BH502" s="38"/>
      <c r="BI502" s="38"/>
      <c r="BJ502" s="38"/>
      <c r="BK502" s="38"/>
      <c r="BL502" s="38"/>
      <c r="BM502" s="38"/>
      <c r="BN502" s="38"/>
      <c r="BP502" s="38"/>
      <c r="BQ502" s="38"/>
      <c r="BR502" s="38"/>
      <c r="BS502" s="38"/>
      <c r="BT502" s="38"/>
      <c r="BU502" s="38"/>
      <c r="BV502" s="38"/>
      <c r="BW502" s="38"/>
      <c r="BX502" s="38"/>
      <c r="BY502" s="38"/>
      <c r="BZ502" s="38"/>
      <c r="CA502" s="270"/>
      <c r="CB502" s="38"/>
      <c r="CC502" s="270"/>
      <c r="CD502" s="38"/>
      <c r="CE502" s="38"/>
      <c r="CF502" s="38"/>
      <c r="CG502" s="38"/>
    </row>
    <row r="503" spans="5:85">
      <c r="E503" s="38"/>
      <c r="F503" s="38"/>
      <c r="G503" s="38"/>
      <c r="H503" s="38"/>
      <c r="I503" s="38"/>
      <c r="J503" s="38"/>
      <c r="K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X503" s="38"/>
      <c r="Y503" s="38"/>
      <c r="Z503" s="38"/>
      <c r="AA503" s="38"/>
      <c r="AB503" s="38"/>
      <c r="AC503" s="38"/>
      <c r="AD503" s="38"/>
      <c r="AE503" s="38"/>
      <c r="AF503" s="38"/>
      <c r="AG503" s="38"/>
      <c r="AI503" s="38"/>
      <c r="AJ503" s="38"/>
      <c r="AK503" s="38"/>
      <c r="AL503" s="38"/>
      <c r="AM503" s="38"/>
      <c r="AN503" s="38"/>
      <c r="AO503" s="38"/>
      <c r="AP503" s="38"/>
      <c r="AQ503" s="38"/>
      <c r="AR503" s="38"/>
      <c r="AT503" s="38"/>
      <c r="AU503" s="38"/>
      <c r="AV503" s="38"/>
      <c r="AW503" s="38"/>
      <c r="AX503" s="38"/>
      <c r="AY503" s="38"/>
      <c r="AZ503" s="38"/>
      <c r="BA503" s="38"/>
      <c r="BB503" s="38"/>
      <c r="BC503" s="38"/>
      <c r="BE503" s="38"/>
      <c r="BF503" s="38"/>
      <c r="BG503" s="38"/>
      <c r="BH503" s="38"/>
      <c r="BI503" s="38"/>
      <c r="BJ503" s="38"/>
      <c r="BK503" s="38"/>
      <c r="BL503" s="38"/>
      <c r="BM503" s="38"/>
      <c r="BN503" s="38"/>
      <c r="BP503" s="38"/>
      <c r="BQ503" s="38"/>
      <c r="BR503" s="38"/>
      <c r="BS503" s="38"/>
      <c r="BT503" s="38"/>
      <c r="BU503" s="38"/>
      <c r="BV503" s="38"/>
      <c r="BW503" s="38"/>
      <c r="BX503" s="38"/>
      <c r="BY503" s="38"/>
      <c r="BZ503" s="38"/>
      <c r="CA503" s="270"/>
      <c r="CB503" s="38"/>
      <c r="CC503" s="270"/>
      <c r="CD503" s="38"/>
      <c r="CE503" s="38"/>
      <c r="CF503" s="38"/>
      <c r="CG503" s="38"/>
    </row>
    <row r="504" spans="5:85">
      <c r="E504" s="38"/>
      <c r="F504" s="38"/>
      <c r="G504" s="38"/>
      <c r="H504" s="38"/>
      <c r="I504" s="38"/>
      <c r="J504" s="38"/>
      <c r="K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X504" s="38"/>
      <c r="Y504" s="38"/>
      <c r="Z504" s="38"/>
      <c r="AA504" s="38"/>
      <c r="AB504" s="38"/>
      <c r="AC504" s="38"/>
      <c r="AD504" s="38"/>
      <c r="AE504" s="38"/>
      <c r="AF504" s="38"/>
      <c r="AG504" s="38"/>
      <c r="AI504" s="38"/>
      <c r="AJ504" s="38"/>
      <c r="AK504" s="38"/>
      <c r="AL504" s="38"/>
      <c r="AM504" s="38"/>
      <c r="AN504" s="38"/>
      <c r="AO504" s="38"/>
      <c r="AP504" s="38"/>
      <c r="AQ504" s="38"/>
      <c r="AR504" s="38"/>
      <c r="AT504" s="38"/>
      <c r="AU504" s="38"/>
      <c r="AV504" s="38"/>
      <c r="AW504" s="38"/>
      <c r="AX504" s="38"/>
      <c r="AY504" s="38"/>
      <c r="AZ504" s="38"/>
      <c r="BA504" s="38"/>
      <c r="BB504" s="38"/>
      <c r="BC504" s="38"/>
      <c r="BE504" s="38"/>
      <c r="BF504" s="38"/>
      <c r="BG504" s="38"/>
      <c r="BH504" s="38"/>
      <c r="BI504" s="38"/>
      <c r="BJ504" s="38"/>
      <c r="BK504" s="38"/>
      <c r="BL504" s="38"/>
      <c r="BM504" s="38"/>
      <c r="BN504" s="38"/>
      <c r="BP504" s="38"/>
      <c r="BQ504" s="38"/>
      <c r="BR504" s="38"/>
      <c r="BS504" s="38"/>
      <c r="BT504" s="38"/>
      <c r="BU504" s="38"/>
      <c r="BV504" s="38"/>
      <c r="BW504" s="38"/>
      <c r="BX504" s="38"/>
      <c r="BY504" s="38"/>
      <c r="BZ504" s="38"/>
      <c r="CA504" s="270"/>
      <c r="CB504" s="38"/>
      <c r="CC504" s="270"/>
      <c r="CD504" s="38"/>
      <c r="CE504" s="38"/>
      <c r="CF504" s="38"/>
      <c r="CG504" s="38"/>
    </row>
    <row r="505" spans="5:85">
      <c r="E505" s="38"/>
      <c r="F505" s="38"/>
      <c r="G505" s="38"/>
      <c r="H505" s="38"/>
      <c r="I505" s="38"/>
      <c r="J505" s="38"/>
      <c r="K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X505" s="38"/>
      <c r="Y505" s="38"/>
      <c r="Z505" s="38"/>
      <c r="AA505" s="38"/>
      <c r="AB505" s="38"/>
      <c r="AC505" s="38"/>
      <c r="AD505" s="38"/>
      <c r="AE505" s="38"/>
      <c r="AF505" s="38"/>
      <c r="AG505" s="38"/>
      <c r="AI505" s="38"/>
      <c r="AJ505" s="38"/>
      <c r="AK505" s="38"/>
      <c r="AL505" s="38"/>
      <c r="AM505" s="38"/>
      <c r="AN505" s="38"/>
      <c r="AO505" s="38"/>
      <c r="AP505" s="38"/>
      <c r="AQ505" s="38"/>
      <c r="AR505" s="38"/>
      <c r="AT505" s="38"/>
      <c r="AU505" s="38"/>
      <c r="AV505" s="38"/>
      <c r="AW505" s="38"/>
      <c r="AX505" s="38"/>
      <c r="AY505" s="38"/>
      <c r="AZ505" s="38"/>
      <c r="BA505" s="38"/>
      <c r="BB505" s="38"/>
      <c r="BC505" s="38"/>
      <c r="BE505" s="38"/>
      <c r="BF505" s="38"/>
      <c r="BG505" s="38"/>
      <c r="BH505" s="38"/>
      <c r="BI505" s="38"/>
      <c r="BJ505" s="38"/>
      <c r="BK505" s="38"/>
      <c r="BL505" s="38"/>
      <c r="BM505" s="38"/>
      <c r="BN505" s="38"/>
      <c r="BP505" s="38"/>
      <c r="BQ505" s="38"/>
      <c r="BR505" s="38"/>
      <c r="BS505" s="38"/>
      <c r="BT505" s="38"/>
      <c r="BU505" s="38"/>
      <c r="BV505" s="38"/>
      <c r="BW505" s="38"/>
      <c r="BX505" s="38"/>
      <c r="BY505" s="38"/>
      <c r="BZ505" s="38"/>
      <c r="CA505" s="270"/>
      <c r="CB505" s="38"/>
      <c r="CC505" s="270"/>
      <c r="CD505" s="38"/>
      <c r="CE505" s="38"/>
      <c r="CF505" s="38"/>
      <c r="CG505" s="38"/>
    </row>
    <row r="506" spans="5:85">
      <c r="E506" s="38"/>
      <c r="F506" s="38"/>
      <c r="G506" s="38"/>
      <c r="H506" s="38"/>
      <c r="I506" s="38"/>
      <c r="J506" s="38"/>
      <c r="K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X506" s="38"/>
      <c r="Y506" s="38"/>
      <c r="Z506" s="38"/>
      <c r="AA506" s="38"/>
      <c r="AB506" s="38"/>
      <c r="AC506" s="38"/>
      <c r="AD506" s="38"/>
      <c r="AE506" s="38"/>
      <c r="AF506" s="38"/>
      <c r="AG506" s="38"/>
      <c r="AI506" s="38"/>
      <c r="AJ506" s="38"/>
      <c r="AK506" s="38"/>
      <c r="AL506" s="38"/>
      <c r="AM506" s="38"/>
      <c r="AN506" s="38"/>
      <c r="AO506" s="38"/>
      <c r="AP506" s="38"/>
      <c r="AQ506" s="38"/>
      <c r="AR506" s="38"/>
      <c r="AT506" s="38"/>
      <c r="AU506" s="38"/>
      <c r="AV506" s="38"/>
      <c r="AW506" s="38"/>
      <c r="AX506" s="38"/>
      <c r="AY506" s="38"/>
      <c r="AZ506" s="38"/>
      <c r="BA506" s="38"/>
      <c r="BB506" s="38"/>
      <c r="BC506" s="38"/>
      <c r="BE506" s="38"/>
      <c r="BF506" s="38"/>
      <c r="BG506" s="38"/>
      <c r="BH506" s="38"/>
      <c r="BI506" s="38"/>
      <c r="BJ506" s="38"/>
      <c r="BK506" s="38"/>
      <c r="BL506" s="38"/>
      <c r="BM506" s="38"/>
      <c r="BN506" s="38"/>
      <c r="BP506" s="38"/>
      <c r="BQ506" s="38"/>
      <c r="BR506" s="38"/>
      <c r="BS506" s="38"/>
      <c r="BT506" s="38"/>
      <c r="BU506" s="38"/>
      <c r="BV506" s="38"/>
      <c r="BW506" s="38"/>
      <c r="BX506" s="38"/>
      <c r="BY506" s="38"/>
      <c r="BZ506" s="38"/>
      <c r="CA506" s="270"/>
      <c r="CB506" s="38"/>
      <c r="CC506" s="270"/>
      <c r="CD506" s="38"/>
      <c r="CE506" s="38"/>
      <c r="CF506" s="38"/>
      <c r="CG506" s="38"/>
    </row>
    <row r="507" spans="5:85">
      <c r="E507" s="38"/>
      <c r="F507" s="38"/>
      <c r="G507" s="38"/>
      <c r="H507" s="38"/>
      <c r="I507" s="38"/>
      <c r="J507" s="38"/>
      <c r="K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X507" s="38"/>
      <c r="Y507" s="38"/>
      <c r="Z507" s="38"/>
      <c r="AA507" s="38"/>
      <c r="AB507" s="38"/>
      <c r="AC507" s="38"/>
      <c r="AD507" s="38"/>
      <c r="AE507" s="38"/>
      <c r="AF507" s="38"/>
      <c r="AG507" s="38"/>
      <c r="AI507" s="38"/>
      <c r="AJ507" s="38"/>
      <c r="AK507" s="38"/>
      <c r="AL507" s="38"/>
      <c r="AM507" s="38"/>
      <c r="AN507" s="38"/>
      <c r="AO507" s="38"/>
      <c r="AP507" s="38"/>
      <c r="AQ507" s="38"/>
      <c r="AR507" s="38"/>
      <c r="AT507" s="38"/>
      <c r="AU507" s="38"/>
      <c r="AV507" s="38"/>
      <c r="AW507" s="38"/>
      <c r="AX507" s="38"/>
      <c r="AY507" s="38"/>
      <c r="AZ507" s="38"/>
      <c r="BA507" s="38"/>
      <c r="BB507" s="38"/>
      <c r="BC507" s="38"/>
      <c r="BE507" s="38"/>
      <c r="BF507" s="38"/>
      <c r="BG507" s="38"/>
      <c r="BH507" s="38"/>
      <c r="BI507" s="38"/>
      <c r="BJ507" s="38"/>
      <c r="BK507" s="38"/>
      <c r="BL507" s="38"/>
      <c r="BM507" s="38"/>
      <c r="BN507" s="38"/>
      <c r="BP507" s="38"/>
      <c r="BQ507" s="38"/>
      <c r="BR507" s="38"/>
      <c r="BS507" s="38"/>
      <c r="BT507" s="38"/>
      <c r="BU507" s="38"/>
      <c r="BV507" s="38"/>
      <c r="BW507" s="38"/>
      <c r="BX507" s="38"/>
      <c r="BY507" s="38"/>
      <c r="BZ507" s="38"/>
      <c r="CA507" s="270"/>
      <c r="CB507" s="38"/>
      <c r="CC507" s="270"/>
      <c r="CD507" s="38"/>
      <c r="CE507" s="38"/>
      <c r="CF507" s="38"/>
      <c r="CG507" s="38"/>
    </row>
    <row r="508" spans="5:85">
      <c r="E508" s="38"/>
      <c r="F508" s="38"/>
      <c r="G508" s="38"/>
      <c r="H508" s="38"/>
      <c r="I508" s="38"/>
      <c r="J508" s="38"/>
      <c r="K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  <c r="AT508" s="38"/>
      <c r="AU508" s="38"/>
      <c r="AV508" s="38"/>
      <c r="AW508" s="38"/>
      <c r="AX508" s="38"/>
      <c r="AY508" s="38"/>
      <c r="AZ508" s="38"/>
      <c r="BA508" s="38"/>
      <c r="BB508" s="38"/>
      <c r="BC508" s="38"/>
      <c r="BE508" s="38"/>
      <c r="BF508" s="38"/>
      <c r="BG508" s="38"/>
      <c r="BH508" s="38"/>
      <c r="BI508" s="38"/>
      <c r="BJ508" s="38"/>
      <c r="BK508" s="38"/>
      <c r="BL508" s="38"/>
      <c r="BM508" s="38"/>
      <c r="BN508" s="38"/>
      <c r="BP508" s="38"/>
      <c r="BQ508" s="38"/>
      <c r="BR508" s="38"/>
      <c r="BS508" s="38"/>
      <c r="BT508" s="38"/>
      <c r="BU508" s="38"/>
      <c r="BV508" s="38"/>
      <c r="BW508" s="38"/>
      <c r="BX508" s="38"/>
      <c r="BY508" s="38"/>
      <c r="BZ508" s="38"/>
      <c r="CA508" s="270"/>
      <c r="CB508" s="38"/>
      <c r="CC508" s="270"/>
      <c r="CD508" s="38"/>
      <c r="CE508" s="38"/>
      <c r="CF508" s="38"/>
      <c r="CG508" s="38"/>
    </row>
    <row r="509" spans="5:85">
      <c r="E509" s="38"/>
      <c r="F509" s="38"/>
      <c r="G509" s="38"/>
      <c r="H509" s="38"/>
      <c r="I509" s="38"/>
      <c r="J509" s="38"/>
      <c r="K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  <c r="AT509" s="38"/>
      <c r="AU509" s="38"/>
      <c r="AV509" s="38"/>
      <c r="AW509" s="38"/>
      <c r="AX509" s="38"/>
      <c r="AY509" s="38"/>
      <c r="AZ509" s="38"/>
      <c r="BA509" s="38"/>
      <c r="BB509" s="38"/>
      <c r="BC509" s="38"/>
      <c r="BE509" s="38"/>
      <c r="BF509" s="38"/>
      <c r="BG509" s="38"/>
      <c r="BH509" s="38"/>
      <c r="BI509" s="38"/>
      <c r="BJ509" s="38"/>
      <c r="BK509" s="38"/>
      <c r="BL509" s="38"/>
      <c r="BM509" s="38"/>
      <c r="BN509" s="38"/>
      <c r="BP509" s="38"/>
      <c r="BQ509" s="38"/>
      <c r="BR509" s="38"/>
      <c r="BS509" s="38"/>
      <c r="BT509" s="38"/>
      <c r="BU509" s="38"/>
      <c r="BV509" s="38"/>
      <c r="BW509" s="38"/>
      <c r="BX509" s="38"/>
      <c r="BY509" s="38"/>
      <c r="BZ509" s="38"/>
      <c r="CA509" s="270"/>
      <c r="CB509" s="38"/>
      <c r="CC509" s="270"/>
      <c r="CD509" s="38"/>
      <c r="CE509" s="38"/>
      <c r="CF509" s="38"/>
      <c r="CG509" s="38"/>
    </row>
    <row r="510" spans="5:85">
      <c r="E510" s="38"/>
      <c r="F510" s="38"/>
      <c r="G510" s="38"/>
      <c r="H510" s="38"/>
      <c r="I510" s="38"/>
      <c r="J510" s="38"/>
      <c r="K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  <c r="AT510" s="38"/>
      <c r="AU510" s="38"/>
      <c r="AV510" s="38"/>
      <c r="AW510" s="38"/>
      <c r="AX510" s="38"/>
      <c r="AY510" s="38"/>
      <c r="AZ510" s="38"/>
      <c r="BA510" s="38"/>
      <c r="BB510" s="38"/>
      <c r="BC510" s="38"/>
      <c r="BE510" s="38"/>
      <c r="BF510" s="38"/>
      <c r="BG510" s="38"/>
      <c r="BH510" s="38"/>
      <c r="BI510" s="38"/>
      <c r="BJ510" s="38"/>
      <c r="BK510" s="38"/>
      <c r="BL510" s="38"/>
      <c r="BM510" s="38"/>
      <c r="BN510" s="38"/>
      <c r="BP510" s="38"/>
      <c r="BQ510" s="38"/>
      <c r="BR510" s="38"/>
      <c r="BS510" s="38"/>
      <c r="BT510" s="38"/>
      <c r="BU510" s="38"/>
      <c r="BV510" s="38"/>
      <c r="BW510" s="38"/>
      <c r="BX510" s="38"/>
      <c r="BY510" s="38"/>
      <c r="BZ510" s="38"/>
      <c r="CA510" s="270"/>
      <c r="CB510" s="38"/>
      <c r="CC510" s="270"/>
      <c r="CD510" s="38"/>
      <c r="CE510" s="38"/>
      <c r="CF510" s="38"/>
      <c r="CG510" s="38"/>
    </row>
    <row r="511" spans="5:85">
      <c r="E511" s="38"/>
      <c r="F511" s="38"/>
      <c r="G511" s="38"/>
      <c r="H511" s="38"/>
      <c r="I511" s="38"/>
      <c r="J511" s="38"/>
      <c r="K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X511" s="38"/>
      <c r="Y511" s="38"/>
      <c r="Z511" s="38"/>
      <c r="AA511" s="38"/>
      <c r="AB511" s="38"/>
      <c r="AC511" s="38"/>
      <c r="AD511" s="38"/>
      <c r="AE511" s="38"/>
      <c r="AF511" s="38"/>
      <c r="AG511" s="38"/>
      <c r="AI511" s="38"/>
      <c r="AJ511" s="38"/>
      <c r="AK511" s="38"/>
      <c r="AL511" s="38"/>
      <c r="AM511" s="38"/>
      <c r="AN511" s="38"/>
      <c r="AO511" s="38"/>
      <c r="AP511" s="38"/>
      <c r="AQ511" s="38"/>
      <c r="AR511" s="38"/>
      <c r="AT511" s="38"/>
      <c r="AU511" s="38"/>
      <c r="AV511" s="38"/>
      <c r="AW511" s="38"/>
      <c r="AX511" s="38"/>
      <c r="AY511" s="38"/>
      <c r="AZ511" s="38"/>
      <c r="BA511" s="38"/>
      <c r="BB511" s="38"/>
      <c r="BC511" s="38"/>
      <c r="BE511" s="38"/>
      <c r="BF511" s="38"/>
      <c r="BG511" s="38"/>
      <c r="BH511" s="38"/>
      <c r="BI511" s="38"/>
      <c r="BJ511" s="38"/>
      <c r="BK511" s="38"/>
      <c r="BL511" s="38"/>
      <c r="BM511" s="38"/>
      <c r="BN511" s="38"/>
      <c r="BP511" s="38"/>
      <c r="BQ511" s="38"/>
      <c r="BR511" s="38"/>
      <c r="BS511" s="38"/>
      <c r="BT511" s="38"/>
      <c r="BU511" s="38"/>
      <c r="BV511" s="38"/>
      <c r="BW511" s="38"/>
      <c r="BX511" s="38"/>
      <c r="BY511" s="38"/>
      <c r="BZ511" s="38"/>
      <c r="CA511" s="270"/>
      <c r="CB511" s="38"/>
      <c r="CC511" s="270"/>
      <c r="CD511" s="38"/>
      <c r="CE511" s="38"/>
      <c r="CF511" s="38"/>
      <c r="CG511" s="38"/>
    </row>
    <row r="512" spans="5:85">
      <c r="E512" s="38"/>
      <c r="F512" s="38"/>
      <c r="G512" s="38"/>
      <c r="H512" s="38"/>
      <c r="I512" s="38"/>
      <c r="J512" s="38"/>
      <c r="K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X512" s="38"/>
      <c r="Y512" s="38"/>
      <c r="Z512" s="38"/>
      <c r="AA512" s="38"/>
      <c r="AB512" s="38"/>
      <c r="AC512" s="38"/>
      <c r="AD512" s="38"/>
      <c r="AE512" s="38"/>
      <c r="AF512" s="38"/>
      <c r="AG512" s="38"/>
      <c r="AI512" s="38"/>
      <c r="AJ512" s="38"/>
      <c r="AK512" s="38"/>
      <c r="AL512" s="38"/>
      <c r="AM512" s="38"/>
      <c r="AN512" s="38"/>
      <c r="AO512" s="38"/>
      <c r="AP512" s="38"/>
      <c r="AQ512" s="38"/>
      <c r="AR512" s="38"/>
      <c r="AT512" s="38"/>
      <c r="AU512" s="38"/>
      <c r="AV512" s="38"/>
      <c r="AW512" s="38"/>
      <c r="AX512" s="38"/>
      <c r="AY512" s="38"/>
      <c r="AZ512" s="38"/>
      <c r="BA512" s="38"/>
      <c r="BB512" s="38"/>
      <c r="BC512" s="38"/>
      <c r="BE512" s="38"/>
      <c r="BF512" s="38"/>
      <c r="BG512" s="38"/>
      <c r="BH512" s="38"/>
      <c r="BI512" s="38"/>
      <c r="BJ512" s="38"/>
      <c r="BK512" s="38"/>
      <c r="BL512" s="38"/>
      <c r="BM512" s="38"/>
      <c r="BN512" s="38"/>
      <c r="BP512" s="38"/>
      <c r="BQ512" s="38"/>
      <c r="BR512" s="38"/>
      <c r="BS512" s="38"/>
      <c r="BT512" s="38"/>
      <c r="BU512" s="38"/>
      <c r="BV512" s="38"/>
      <c r="BW512" s="38"/>
      <c r="BX512" s="38"/>
      <c r="BY512" s="38"/>
      <c r="BZ512" s="38"/>
      <c r="CA512" s="270"/>
      <c r="CB512" s="38"/>
      <c r="CC512" s="270"/>
      <c r="CD512" s="38"/>
      <c r="CE512" s="38"/>
      <c r="CF512" s="38"/>
      <c r="CG512" s="38"/>
    </row>
    <row r="513" spans="5:85">
      <c r="E513" s="38"/>
      <c r="F513" s="38"/>
      <c r="G513" s="38"/>
      <c r="H513" s="38"/>
      <c r="I513" s="38"/>
      <c r="J513" s="38"/>
      <c r="K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X513" s="38"/>
      <c r="Y513" s="38"/>
      <c r="Z513" s="38"/>
      <c r="AA513" s="38"/>
      <c r="AB513" s="38"/>
      <c r="AC513" s="38"/>
      <c r="AD513" s="38"/>
      <c r="AE513" s="38"/>
      <c r="AF513" s="38"/>
      <c r="AG513" s="38"/>
      <c r="AI513" s="38"/>
      <c r="AJ513" s="38"/>
      <c r="AK513" s="38"/>
      <c r="AL513" s="38"/>
      <c r="AM513" s="38"/>
      <c r="AN513" s="38"/>
      <c r="AO513" s="38"/>
      <c r="AP513" s="38"/>
      <c r="AQ513" s="38"/>
      <c r="AR513" s="38"/>
      <c r="AT513" s="38"/>
      <c r="AU513" s="38"/>
      <c r="AV513" s="38"/>
      <c r="AW513" s="38"/>
      <c r="AX513" s="38"/>
      <c r="AY513" s="38"/>
      <c r="AZ513" s="38"/>
      <c r="BA513" s="38"/>
      <c r="BB513" s="38"/>
      <c r="BC513" s="38"/>
      <c r="BE513" s="38"/>
      <c r="BF513" s="38"/>
      <c r="BG513" s="38"/>
      <c r="BH513" s="38"/>
      <c r="BI513" s="38"/>
      <c r="BJ513" s="38"/>
      <c r="BK513" s="38"/>
      <c r="BL513" s="38"/>
      <c r="BM513" s="38"/>
      <c r="BN513" s="38"/>
      <c r="BP513" s="38"/>
      <c r="BQ513" s="38"/>
      <c r="BR513" s="38"/>
      <c r="BS513" s="38"/>
      <c r="BT513" s="38"/>
      <c r="BU513" s="38"/>
      <c r="BV513" s="38"/>
      <c r="BW513" s="38"/>
      <c r="BX513" s="38"/>
      <c r="BY513" s="38"/>
      <c r="BZ513" s="38"/>
      <c r="CA513" s="270"/>
      <c r="CB513" s="38"/>
      <c r="CC513" s="270"/>
      <c r="CD513" s="38"/>
      <c r="CE513" s="38"/>
      <c r="CF513" s="38"/>
      <c r="CG513" s="38"/>
    </row>
    <row r="514" spans="5:85">
      <c r="E514" s="38"/>
      <c r="F514" s="38"/>
      <c r="G514" s="38"/>
      <c r="H514" s="38"/>
      <c r="I514" s="38"/>
      <c r="J514" s="38"/>
      <c r="K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X514" s="38"/>
      <c r="Y514" s="38"/>
      <c r="Z514" s="38"/>
      <c r="AA514" s="38"/>
      <c r="AB514" s="38"/>
      <c r="AC514" s="38"/>
      <c r="AD514" s="38"/>
      <c r="AE514" s="38"/>
      <c r="AF514" s="38"/>
      <c r="AG514" s="38"/>
      <c r="AI514" s="38"/>
      <c r="AJ514" s="38"/>
      <c r="AK514" s="38"/>
      <c r="AL514" s="38"/>
      <c r="AM514" s="38"/>
      <c r="AN514" s="38"/>
      <c r="AO514" s="38"/>
      <c r="AP514" s="38"/>
      <c r="AQ514" s="38"/>
      <c r="AR514" s="38"/>
      <c r="AT514" s="38"/>
      <c r="AU514" s="38"/>
      <c r="AV514" s="38"/>
      <c r="AW514" s="38"/>
      <c r="AX514" s="38"/>
      <c r="AY514" s="38"/>
      <c r="AZ514" s="38"/>
      <c r="BA514" s="38"/>
      <c r="BB514" s="38"/>
      <c r="BC514" s="38"/>
      <c r="BE514" s="38"/>
      <c r="BF514" s="38"/>
      <c r="BG514" s="38"/>
      <c r="BH514" s="38"/>
      <c r="BI514" s="38"/>
      <c r="BJ514" s="38"/>
      <c r="BK514" s="38"/>
      <c r="BL514" s="38"/>
      <c r="BM514" s="38"/>
      <c r="BN514" s="38"/>
      <c r="BP514" s="38"/>
      <c r="BQ514" s="38"/>
      <c r="BR514" s="38"/>
      <c r="BS514" s="38"/>
      <c r="BT514" s="38"/>
      <c r="BU514" s="38"/>
      <c r="BV514" s="38"/>
      <c r="BW514" s="38"/>
      <c r="BX514" s="38"/>
      <c r="BY514" s="38"/>
      <c r="BZ514" s="38"/>
      <c r="CA514" s="270"/>
      <c r="CB514" s="38"/>
      <c r="CC514" s="270"/>
      <c r="CD514" s="38"/>
      <c r="CE514" s="38"/>
      <c r="CF514" s="38"/>
      <c r="CG514" s="38"/>
    </row>
    <row r="515" spans="5:85">
      <c r="E515" s="38"/>
      <c r="F515" s="38"/>
      <c r="G515" s="38"/>
      <c r="H515" s="38"/>
      <c r="I515" s="38"/>
      <c r="J515" s="38"/>
      <c r="K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X515" s="38"/>
      <c r="Y515" s="38"/>
      <c r="Z515" s="38"/>
      <c r="AA515" s="38"/>
      <c r="AB515" s="38"/>
      <c r="AC515" s="38"/>
      <c r="AD515" s="38"/>
      <c r="AE515" s="38"/>
      <c r="AF515" s="38"/>
      <c r="AG515" s="38"/>
      <c r="AI515" s="38"/>
      <c r="AJ515" s="38"/>
      <c r="AK515" s="38"/>
      <c r="AL515" s="38"/>
      <c r="AM515" s="38"/>
      <c r="AN515" s="38"/>
      <c r="AO515" s="38"/>
      <c r="AP515" s="38"/>
      <c r="AQ515" s="38"/>
      <c r="AR515" s="38"/>
      <c r="AT515" s="38"/>
      <c r="AU515" s="38"/>
      <c r="AV515" s="38"/>
      <c r="AW515" s="38"/>
      <c r="AX515" s="38"/>
      <c r="AY515" s="38"/>
      <c r="AZ515" s="38"/>
      <c r="BA515" s="38"/>
      <c r="BB515" s="38"/>
      <c r="BC515" s="38"/>
      <c r="BE515" s="38"/>
      <c r="BF515" s="38"/>
      <c r="BG515" s="38"/>
      <c r="BH515" s="38"/>
      <c r="BI515" s="38"/>
      <c r="BJ515" s="38"/>
      <c r="BK515" s="38"/>
      <c r="BL515" s="38"/>
      <c r="BM515" s="38"/>
      <c r="BN515" s="38"/>
      <c r="BP515" s="38"/>
      <c r="BQ515" s="38"/>
      <c r="BR515" s="38"/>
      <c r="BS515" s="38"/>
      <c r="BT515" s="38"/>
      <c r="BU515" s="38"/>
      <c r="BV515" s="38"/>
      <c r="BW515" s="38"/>
      <c r="BX515" s="38"/>
      <c r="BY515" s="38"/>
      <c r="BZ515" s="38"/>
      <c r="CA515" s="270"/>
      <c r="CB515" s="38"/>
      <c r="CC515" s="270"/>
      <c r="CD515" s="38"/>
      <c r="CE515" s="38"/>
      <c r="CF515" s="38"/>
      <c r="CG515" s="38"/>
    </row>
    <row r="516" spans="5:85">
      <c r="E516" s="38"/>
      <c r="F516" s="38"/>
      <c r="G516" s="38"/>
      <c r="H516" s="38"/>
      <c r="I516" s="38"/>
      <c r="J516" s="38"/>
      <c r="K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X516" s="38"/>
      <c r="Y516" s="38"/>
      <c r="Z516" s="38"/>
      <c r="AA516" s="38"/>
      <c r="AB516" s="38"/>
      <c r="AC516" s="38"/>
      <c r="AD516" s="38"/>
      <c r="AE516" s="38"/>
      <c r="AF516" s="38"/>
      <c r="AG516" s="38"/>
      <c r="AI516" s="38"/>
      <c r="AJ516" s="38"/>
      <c r="AK516" s="38"/>
      <c r="AL516" s="38"/>
      <c r="AM516" s="38"/>
      <c r="AN516" s="38"/>
      <c r="AO516" s="38"/>
      <c r="AP516" s="38"/>
      <c r="AQ516" s="38"/>
      <c r="AR516" s="38"/>
      <c r="AT516" s="38"/>
      <c r="AU516" s="38"/>
      <c r="AV516" s="38"/>
      <c r="AW516" s="38"/>
      <c r="AX516" s="38"/>
      <c r="AY516" s="38"/>
      <c r="AZ516" s="38"/>
      <c r="BA516" s="38"/>
      <c r="BB516" s="38"/>
      <c r="BC516" s="38"/>
      <c r="BE516" s="38"/>
      <c r="BF516" s="38"/>
      <c r="BG516" s="38"/>
      <c r="BH516" s="38"/>
      <c r="BI516" s="38"/>
      <c r="BJ516" s="38"/>
      <c r="BK516" s="38"/>
      <c r="BL516" s="38"/>
      <c r="BM516" s="38"/>
      <c r="BN516" s="38"/>
      <c r="BP516" s="38"/>
      <c r="BQ516" s="38"/>
      <c r="BR516" s="38"/>
      <c r="BS516" s="38"/>
      <c r="BT516" s="38"/>
      <c r="BU516" s="38"/>
      <c r="BV516" s="38"/>
      <c r="BW516" s="38"/>
      <c r="BX516" s="38"/>
      <c r="BY516" s="38"/>
      <c r="BZ516" s="38"/>
      <c r="CA516" s="270"/>
      <c r="CB516" s="38"/>
      <c r="CC516" s="270"/>
      <c r="CD516" s="38"/>
      <c r="CE516" s="38"/>
      <c r="CF516" s="38"/>
      <c r="CG516" s="38"/>
    </row>
    <row r="517" spans="5:85">
      <c r="E517" s="38"/>
      <c r="F517" s="38"/>
      <c r="G517" s="38"/>
      <c r="H517" s="38"/>
      <c r="I517" s="38"/>
      <c r="J517" s="38"/>
      <c r="K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X517" s="38"/>
      <c r="Y517" s="38"/>
      <c r="Z517" s="38"/>
      <c r="AA517" s="38"/>
      <c r="AB517" s="38"/>
      <c r="AC517" s="38"/>
      <c r="AD517" s="38"/>
      <c r="AE517" s="38"/>
      <c r="AF517" s="38"/>
      <c r="AG517" s="38"/>
      <c r="AI517" s="38"/>
      <c r="AJ517" s="38"/>
      <c r="AK517" s="38"/>
      <c r="AL517" s="38"/>
      <c r="AM517" s="38"/>
      <c r="AN517" s="38"/>
      <c r="AO517" s="38"/>
      <c r="AP517" s="38"/>
      <c r="AQ517" s="38"/>
      <c r="AR517" s="38"/>
      <c r="AT517" s="38"/>
      <c r="AU517" s="38"/>
      <c r="AV517" s="38"/>
      <c r="AW517" s="38"/>
      <c r="AX517" s="38"/>
      <c r="AY517" s="38"/>
      <c r="AZ517" s="38"/>
      <c r="BA517" s="38"/>
      <c r="BB517" s="38"/>
      <c r="BC517" s="38"/>
      <c r="BE517" s="38"/>
      <c r="BF517" s="38"/>
      <c r="BG517" s="38"/>
      <c r="BH517" s="38"/>
      <c r="BI517" s="38"/>
      <c r="BJ517" s="38"/>
      <c r="BK517" s="38"/>
      <c r="BL517" s="38"/>
      <c r="BM517" s="38"/>
      <c r="BN517" s="38"/>
      <c r="BP517" s="38"/>
      <c r="BQ517" s="38"/>
      <c r="BR517" s="38"/>
      <c r="BS517" s="38"/>
      <c r="BT517" s="38"/>
      <c r="BU517" s="38"/>
      <c r="BV517" s="38"/>
      <c r="BW517" s="38"/>
      <c r="BX517" s="38"/>
      <c r="BY517" s="38"/>
      <c r="BZ517" s="38"/>
      <c r="CA517" s="270"/>
      <c r="CB517" s="38"/>
      <c r="CC517" s="270"/>
      <c r="CD517" s="38"/>
      <c r="CE517" s="38"/>
      <c r="CF517" s="38"/>
      <c r="CG517" s="38"/>
    </row>
    <row r="518" spans="5:85">
      <c r="E518" s="38"/>
      <c r="F518" s="38"/>
      <c r="G518" s="38"/>
      <c r="H518" s="38"/>
      <c r="I518" s="38"/>
      <c r="J518" s="38"/>
      <c r="K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X518" s="38"/>
      <c r="Y518" s="38"/>
      <c r="Z518" s="38"/>
      <c r="AA518" s="38"/>
      <c r="AB518" s="38"/>
      <c r="AC518" s="38"/>
      <c r="AD518" s="38"/>
      <c r="AE518" s="38"/>
      <c r="AF518" s="38"/>
      <c r="AG518" s="38"/>
      <c r="AI518" s="38"/>
      <c r="AJ518" s="38"/>
      <c r="AK518" s="38"/>
      <c r="AL518" s="38"/>
      <c r="AM518" s="38"/>
      <c r="AN518" s="38"/>
      <c r="AO518" s="38"/>
      <c r="AP518" s="38"/>
      <c r="AQ518" s="38"/>
      <c r="AR518" s="38"/>
      <c r="AT518" s="38"/>
      <c r="AU518" s="38"/>
      <c r="AV518" s="38"/>
      <c r="AW518" s="38"/>
      <c r="AX518" s="38"/>
      <c r="AY518" s="38"/>
      <c r="AZ518" s="38"/>
      <c r="BA518" s="38"/>
      <c r="BB518" s="38"/>
      <c r="BC518" s="38"/>
      <c r="BE518" s="38"/>
      <c r="BF518" s="38"/>
      <c r="BG518" s="38"/>
      <c r="BH518" s="38"/>
      <c r="BI518" s="38"/>
      <c r="BJ518" s="38"/>
      <c r="BK518" s="38"/>
      <c r="BL518" s="38"/>
      <c r="BM518" s="38"/>
      <c r="BN518" s="38"/>
      <c r="BP518" s="38"/>
      <c r="BQ518" s="38"/>
      <c r="BR518" s="38"/>
      <c r="BS518" s="38"/>
      <c r="BT518" s="38"/>
      <c r="BU518" s="38"/>
      <c r="BV518" s="38"/>
      <c r="BW518" s="38"/>
      <c r="BX518" s="38"/>
      <c r="BY518" s="38"/>
      <c r="BZ518" s="38"/>
      <c r="CA518" s="270"/>
      <c r="CB518" s="38"/>
      <c r="CC518" s="270"/>
      <c r="CD518" s="38"/>
      <c r="CE518" s="38"/>
      <c r="CF518" s="38"/>
      <c r="CG518" s="38"/>
    </row>
    <row r="519" spans="5:85">
      <c r="E519" s="38"/>
      <c r="F519" s="38"/>
      <c r="G519" s="38"/>
      <c r="H519" s="38"/>
      <c r="I519" s="38"/>
      <c r="J519" s="38"/>
      <c r="K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X519" s="38"/>
      <c r="Y519" s="38"/>
      <c r="Z519" s="38"/>
      <c r="AA519" s="38"/>
      <c r="AB519" s="38"/>
      <c r="AC519" s="38"/>
      <c r="AD519" s="38"/>
      <c r="AE519" s="38"/>
      <c r="AF519" s="38"/>
      <c r="AG519" s="38"/>
      <c r="AI519" s="38"/>
      <c r="AJ519" s="38"/>
      <c r="AK519" s="38"/>
      <c r="AL519" s="38"/>
      <c r="AM519" s="38"/>
      <c r="AN519" s="38"/>
      <c r="AO519" s="38"/>
      <c r="AP519" s="38"/>
      <c r="AQ519" s="38"/>
      <c r="AR519" s="38"/>
      <c r="AT519" s="38"/>
      <c r="AU519" s="38"/>
      <c r="AV519" s="38"/>
      <c r="AW519" s="38"/>
      <c r="AX519" s="38"/>
      <c r="AY519" s="38"/>
      <c r="AZ519" s="38"/>
      <c r="BA519" s="38"/>
      <c r="BB519" s="38"/>
      <c r="BC519" s="38"/>
      <c r="BE519" s="38"/>
      <c r="BF519" s="38"/>
      <c r="BG519" s="38"/>
      <c r="BH519" s="38"/>
      <c r="BI519" s="38"/>
      <c r="BJ519" s="38"/>
      <c r="BK519" s="38"/>
      <c r="BL519" s="38"/>
      <c r="BM519" s="38"/>
      <c r="BN519" s="38"/>
      <c r="BP519" s="38"/>
      <c r="BQ519" s="38"/>
      <c r="BR519" s="38"/>
      <c r="BS519" s="38"/>
      <c r="BT519" s="38"/>
      <c r="BU519" s="38"/>
      <c r="BV519" s="38"/>
      <c r="BW519" s="38"/>
      <c r="BX519" s="38"/>
      <c r="BY519" s="38"/>
      <c r="BZ519" s="38"/>
      <c r="CA519" s="270"/>
      <c r="CB519" s="38"/>
      <c r="CC519" s="270"/>
      <c r="CD519" s="38"/>
      <c r="CE519" s="38"/>
      <c r="CF519" s="38"/>
      <c r="CG519" s="38"/>
    </row>
    <row r="520" spans="5:85">
      <c r="E520" s="38"/>
      <c r="F520" s="38"/>
      <c r="G520" s="38"/>
      <c r="H520" s="38"/>
      <c r="I520" s="38"/>
      <c r="J520" s="38"/>
      <c r="K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X520" s="38"/>
      <c r="Y520" s="38"/>
      <c r="Z520" s="38"/>
      <c r="AA520" s="38"/>
      <c r="AB520" s="38"/>
      <c r="AC520" s="38"/>
      <c r="AD520" s="38"/>
      <c r="AE520" s="38"/>
      <c r="AF520" s="38"/>
      <c r="AG520" s="38"/>
      <c r="AI520" s="38"/>
      <c r="AJ520" s="38"/>
      <c r="AK520" s="38"/>
      <c r="AL520" s="38"/>
      <c r="AM520" s="38"/>
      <c r="AN520" s="38"/>
      <c r="AO520" s="38"/>
      <c r="AP520" s="38"/>
      <c r="AQ520" s="38"/>
      <c r="AR520" s="38"/>
      <c r="AT520" s="38"/>
      <c r="AU520" s="38"/>
      <c r="AV520" s="38"/>
      <c r="AW520" s="38"/>
      <c r="AX520" s="38"/>
      <c r="AY520" s="38"/>
      <c r="AZ520" s="38"/>
      <c r="BA520" s="38"/>
      <c r="BB520" s="38"/>
      <c r="BC520" s="38"/>
      <c r="BE520" s="38"/>
      <c r="BF520" s="38"/>
      <c r="BG520" s="38"/>
      <c r="BH520" s="38"/>
      <c r="BI520" s="38"/>
      <c r="BJ520" s="38"/>
      <c r="BK520" s="38"/>
      <c r="BL520" s="38"/>
      <c r="BM520" s="38"/>
      <c r="BN520" s="38"/>
      <c r="BP520" s="38"/>
      <c r="BQ520" s="38"/>
      <c r="BR520" s="38"/>
      <c r="BS520" s="38"/>
      <c r="BT520" s="38"/>
      <c r="BU520" s="38"/>
      <c r="BV520" s="38"/>
      <c r="BW520" s="38"/>
      <c r="BX520" s="38"/>
      <c r="BY520" s="38"/>
      <c r="BZ520" s="38"/>
      <c r="CA520" s="270"/>
      <c r="CB520" s="38"/>
      <c r="CC520" s="270"/>
      <c r="CD520" s="38"/>
      <c r="CE520" s="38"/>
      <c r="CF520" s="38"/>
      <c r="CG520" s="38"/>
    </row>
    <row r="521" spans="5:85">
      <c r="E521" s="38"/>
      <c r="F521" s="38"/>
      <c r="G521" s="38"/>
      <c r="H521" s="38"/>
      <c r="I521" s="38"/>
      <c r="J521" s="38"/>
      <c r="K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X521" s="38"/>
      <c r="Y521" s="38"/>
      <c r="Z521" s="38"/>
      <c r="AA521" s="38"/>
      <c r="AB521" s="38"/>
      <c r="AC521" s="38"/>
      <c r="AD521" s="38"/>
      <c r="AE521" s="38"/>
      <c r="AF521" s="38"/>
      <c r="AG521" s="38"/>
      <c r="AI521" s="38"/>
      <c r="AJ521" s="38"/>
      <c r="AK521" s="38"/>
      <c r="AL521" s="38"/>
      <c r="AM521" s="38"/>
      <c r="AN521" s="38"/>
      <c r="AO521" s="38"/>
      <c r="AP521" s="38"/>
      <c r="AQ521" s="38"/>
      <c r="AR521" s="38"/>
      <c r="AT521" s="38"/>
      <c r="AU521" s="38"/>
      <c r="AV521" s="38"/>
      <c r="AW521" s="38"/>
      <c r="AX521" s="38"/>
      <c r="AY521" s="38"/>
      <c r="AZ521" s="38"/>
      <c r="BA521" s="38"/>
      <c r="BB521" s="38"/>
      <c r="BC521" s="38"/>
      <c r="BE521" s="38"/>
      <c r="BF521" s="38"/>
      <c r="BG521" s="38"/>
      <c r="BH521" s="38"/>
      <c r="BI521" s="38"/>
      <c r="BJ521" s="38"/>
      <c r="BK521" s="38"/>
      <c r="BL521" s="38"/>
      <c r="BM521" s="38"/>
      <c r="BN521" s="38"/>
      <c r="BP521" s="38"/>
      <c r="BQ521" s="38"/>
      <c r="BR521" s="38"/>
      <c r="BS521" s="38"/>
      <c r="BT521" s="38"/>
      <c r="BU521" s="38"/>
      <c r="BV521" s="38"/>
      <c r="BW521" s="38"/>
      <c r="BX521" s="38"/>
      <c r="BY521" s="38"/>
      <c r="BZ521" s="38"/>
      <c r="CA521" s="270"/>
      <c r="CB521" s="38"/>
      <c r="CC521" s="270"/>
      <c r="CD521" s="38"/>
      <c r="CE521" s="38"/>
      <c r="CF521" s="38"/>
      <c r="CG521" s="38"/>
    </row>
    <row r="522" spans="5:85">
      <c r="E522" s="38"/>
      <c r="F522" s="38"/>
      <c r="G522" s="38"/>
      <c r="H522" s="38"/>
      <c r="I522" s="38"/>
      <c r="J522" s="38"/>
      <c r="K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I522" s="38"/>
      <c r="AJ522" s="38"/>
      <c r="AK522" s="38"/>
      <c r="AL522" s="38"/>
      <c r="AM522" s="38"/>
      <c r="AN522" s="38"/>
      <c r="AO522" s="38"/>
      <c r="AP522" s="38"/>
      <c r="AQ522" s="38"/>
      <c r="AR522" s="38"/>
      <c r="AT522" s="38"/>
      <c r="AU522" s="38"/>
      <c r="AV522" s="38"/>
      <c r="AW522" s="38"/>
      <c r="AX522" s="38"/>
      <c r="AY522" s="38"/>
      <c r="AZ522" s="38"/>
      <c r="BA522" s="38"/>
      <c r="BB522" s="38"/>
      <c r="BC522" s="38"/>
      <c r="BE522" s="38"/>
      <c r="BF522" s="38"/>
      <c r="BG522" s="38"/>
      <c r="BH522" s="38"/>
      <c r="BI522" s="38"/>
      <c r="BJ522" s="38"/>
      <c r="BK522" s="38"/>
      <c r="BL522" s="38"/>
      <c r="BM522" s="38"/>
      <c r="BN522" s="38"/>
      <c r="BP522" s="38"/>
      <c r="BQ522" s="38"/>
      <c r="BR522" s="38"/>
      <c r="BS522" s="38"/>
      <c r="BT522" s="38"/>
      <c r="BU522" s="38"/>
      <c r="BV522" s="38"/>
      <c r="BW522" s="38"/>
      <c r="BX522" s="38"/>
      <c r="BY522" s="38"/>
      <c r="BZ522" s="38"/>
      <c r="CA522" s="270"/>
      <c r="CB522" s="38"/>
      <c r="CC522" s="270"/>
      <c r="CD522" s="38"/>
      <c r="CE522" s="38"/>
      <c r="CF522" s="38"/>
      <c r="CG522" s="38"/>
    </row>
    <row r="523" spans="5:85">
      <c r="E523" s="38"/>
      <c r="F523" s="38"/>
      <c r="G523" s="38"/>
      <c r="H523" s="38"/>
      <c r="I523" s="38"/>
      <c r="J523" s="38"/>
      <c r="K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  <c r="AT523" s="38"/>
      <c r="AU523" s="38"/>
      <c r="AV523" s="38"/>
      <c r="AW523" s="38"/>
      <c r="AX523" s="38"/>
      <c r="AY523" s="38"/>
      <c r="AZ523" s="38"/>
      <c r="BA523" s="38"/>
      <c r="BB523" s="38"/>
      <c r="BC523" s="38"/>
      <c r="BE523" s="38"/>
      <c r="BF523" s="38"/>
      <c r="BG523" s="38"/>
      <c r="BH523" s="38"/>
      <c r="BI523" s="38"/>
      <c r="BJ523" s="38"/>
      <c r="BK523" s="38"/>
      <c r="BL523" s="38"/>
      <c r="BM523" s="38"/>
      <c r="BN523" s="38"/>
      <c r="BP523" s="38"/>
      <c r="BQ523" s="38"/>
      <c r="BR523" s="38"/>
      <c r="BS523" s="38"/>
      <c r="BT523" s="38"/>
      <c r="BU523" s="38"/>
      <c r="BV523" s="38"/>
      <c r="BW523" s="38"/>
      <c r="BX523" s="38"/>
      <c r="BY523" s="38"/>
      <c r="BZ523" s="38"/>
      <c r="CA523" s="270"/>
      <c r="CB523" s="38"/>
      <c r="CC523" s="270"/>
      <c r="CD523" s="38"/>
      <c r="CE523" s="38"/>
      <c r="CF523" s="38"/>
      <c r="CG523" s="38"/>
    </row>
    <row r="524" spans="5:85">
      <c r="E524" s="38"/>
      <c r="F524" s="38"/>
      <c r="G524" s="38"/>
      <c r="H524" s="38"/>
      <c r="I524" s="38"/>
      <c r="J524" s="38"/>
      <c r="K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  <c r="AT524" s="38"/>
      <c r="AU524" s="38"/>
      <c r="AV524" s="38"/>
      <c r="AW524" s="38"/>
      <c r="AX524" s="38"/>
      <c r="AY524" s="38"/>
      <c r="AZ524" s="38"/>
      <c r="BA524" s="38"/>
      <c r="BB524" s="38"/>
      <c r="BC524" s="38"/>
      <c r="BE524" s="38"/>
      <c r="BF524" s="38"/>
      <c r="BG524" s="38"/>
      <c r="BH524" s="38"/>
      <c r="BI524" s="38"/>
      <c r="BJ524" s="38"/>
      <c r="BK524" s="38"/>
      <c r="BL524" s="38"/>
      <c r="BM524" s="38"/>
      <c r="BN524" s="38"/>
      <c r="BP524" s="38"/>
      <c r="BQ524" s="38"/>
      <c r="BR524" s="38"/>
      <c r="BS524" s="38"/>
      <c r="BT524" s="38"/>
      <c r="BU524" s="38"/>
      <c r="BV524" s="38"/>
      <c r="BW524" s="38"/>
      <c r="BX524" s="38"/>
      <c r="BY524" s="38"/>
      <c r="BZ524" s="38"/>
      <c r="CA524" s="270"/>
      <c r="CB524" s="38"/>
      <c r="CC524" s="270"/>
      <c r="CD524" s="38"/>
      <c r="CE524" s="38"/>
      <c r="CF524" s="38"/>
      <c r="CG524" s="38"/>
    </row>
    <row r="525" spans="5:85">
      <c r="E525" s="38"/>
      <c r="F525" s="38"/>
      <c r="G525" s="38"/>
      <c r="H525" s="38"/>
      <c r="I525" s="38"/>
      <c r="J525" s="38"/>
      <c r="K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  <c r="AT525" s="38"/>
      <c r="AU525" s="38"/>
      <c r="AV525" s="38"/>
      <c r="AW525" s="38"/>
      <c r="AX525" s="38"/>
      <c r="AY525" s="38"/>
      <c r="AZ525" s="38"/>
      <c r="BA525" s="38"/>
      <c r="BB525" s="38"/>
      <c r="BC525" s="38"/>
      <c r="BE525" s="38"/>
      <c r="BF525" s="38"/>
      <c r="BG525" s="38"/>
      <c r="BH525" s="38"/>
      <c r="BI525" s="38"/>
      <c r="BJ525" s="38"/>
      <c r="BK525" s="38"/>
      <c r="BL525" s="38"/>
      <c r="BM525" s="38"/>
      <c r="BN525" s="38"/>
      <c r="BP525" s="38"/>
      <c r="BQ525" s="38"/>
      <c r="BR525" s="38"/>
      <c r="BS525" s="38"/>
      <c r="BT525" s="38"/>
      <c r="BU525" s="38"/>
      <c r="BV525" s="38"/>
      <c r="BW525" s="38"/>
      <c r="BX525" s="38"/>
      <c r="BY525" s="38"/>
      <c r="BZ525" s="38"/>
      <c r="CA525" s="270"/>
      <c r="CB525" s="38"/>
      <c r="CC525" s="270"/>
      <c r="CD525" s="38"/>
      <c r="CE525" s="38"/>
      <c r="CF525" s="38"/>
      <c r="CG525" s="38"/>
    </row>
    <row r="526" spans="5:85">
      <c r="E526" s="38"/>
      <c r="F526" s="38"/>
      <c r="G526" s="38"/>
      <c r="H526" s="38"/>
      <c r="I526" s="38"/>
      <c r="J526" s="38"/>
      <c r="K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X526" s="38"/>
      <c r="Y526" s="38"/>
      <c r="Z526" s="38"/>
      <c r="AA526" s="38"/>
      <c r="AB526" s="38"/>
      <c r="AC526" s="38"/>
      <c r="AD526" s="38"/>
      <c r="AE526" s="38"/>
      <c r="AF526" s="38"/>
      <c r="AG526" s="38"/>
      <c r="AI526" s="38"/>
      <c r="AJ526" s="38"/>
      <c r="AK526" s="38"/>
      <c r="AL526" s="38"/>
      <c r="AM526" s="38"/>
      <c r="AN526" s="38"/>
      <c r="AO526" s="38"/>
      <c r="AP526" s="38"/>
      <c r="AQ526" s="38"/>
      <c r="AR526" s="38"/>
      <c r="AT526" s="38"/>
      <c r="AU526" s="38"/>
      <c r="AV526" s="38"/>
      <c r="AW526" s="38"/>
      <c r="AX526" s="38"/>
      <c r="AY526" s="38"/>
      <c r="AZ526" s="38"/>
      <c r="BA526" s="38"/>
      <c r="BB526" s="38"/>
      <c r="BC526" s="38"/>
      <c r="BE526" s="38"/>
      <c r="BF526" s="38"/>
      <c r="BG526" s="38"/>
      <c r="BH526" s="38"/>
      <c r="BI526" s="38"/>
      <c r="BJ526" s="38"/>
      <c r="BK526" s="38"/>
      <c r="BL526" s="38"/>
      <c r="BM526" s="38"/>
      <c r="BN526" s="38"/>
      <c r="BP526" s="38"/>
      <c r="BQ526" s="38"/>
      <c r="BR526" s="38"/>
      <c r="BS526" s="38"/>
      <c r="BT526" s="38"/>
      <c r="BU526" s="38"/>
      <c r="BV526" s="38"/>
      <c r="BW526" s="38"/>
      <c r="BX526" s="38"/>
      <c r="BY526" s="38"/>
      <c r="BZ526" s="38"/>
      <c r="CA526" s="270"/>
      <c r="CB526" s="38"/>
      <c r="CC526" s="270"/>
      <c r="CD526" s="38"/>
      <c r="CE526" s="38"/>
      <c r="CF526" s="38"/>
      <c r="CG526" s="38"/>
    </row>
    <row r="527" spans="5:85">
      <c r="E527" s="38"/>
      <c r="F527" s="38"/>
      <c r="G527" s="38"/>
      <c r="H527" s="38"/>
      <c r="I527" s="38"/>
      <c r="J527" s="38"/>
      <c r="K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X527" s="38"/>
      <c r="Y527" s="38"/>
      <c r="Z527" s="38"/>
      <c r="AA527" s="38"/>
      <c r="AB527" s="38"/>
      <c r="AC527" s="38"/>
      <c r="AD527" s="38"/>
      <c r="AE527" s="38"/>
      <c r="AF527" s="38"/>
      <c r="AG527" s="38"/>
      <c r="AI527" s="38"/>
      <c r="AJ527" s="38"/>
      <c r="AK527" s="38"/>
      <c r="AL527" s="38"/>
      <c r="AM527" s="38"/>
      <c r="AN527" s="38"/>
      <c r="AO527" s="38"/>
      <c r="AP527" s="38"/>
      <c r="AQ527" s="38"/>
      <c r="AR527" s="38"/>
      <c r="AT527" s="38"/>
      <c r="AU527" s="38"/>
      <c r="AV527" s="38"/>
      <c r="AW527" s="38"/>
      <c r="AX527" s="38"/>
      <c r="AY527" s="38"/>
      <c r="AZ527" s="38"/>
      <c r="BA527" s="38"/>
      <c r="BB527" s="38"/>
      <c r="BC527" s="38"/>
      <c r="BE527" s="38"/>
      <c r="BF527" s="38"/>
      <c r="BG527" s="38"/>
      <c r="BH527" s="38"/>
      <c r="BI527" s="38"/>
      <c r="BJ527" s="38"/>
      <c r="BK527" s="38"/>
      <c r="BL527" s="38"/>
      <c r="BM527" s="38"/>
      <c r="BN527" s="38"/>
      <c r="BP527" s="38"/>
      <c r="BQ527" s="38"/>
      <c r="BR527" s="38"/>
      <c r="BS527" s="38"/>
      <c r="BT527" s="38"/>
      <c r="BU527" s="38"/>
      <c r="BV527" s="38"/>
      <c r="BW527" s="38"/>
      <c r="BX527" s="38"/>
      <c r="BY527" s="38"/>
      <c r="BZ527" s="38"/>
      <c r="CA527" s="270"/>
      <c r="CB527" s="38"/>
      <c r="CC527" s="270"/>
      <c r="CD527" s="38"/>
      <c r="CE527" s="38"/>
      <c r="CF527" s="38"/>
      <c r="CG527" s="38"/>
    </row>
    <row r="528" spans="5:85">
      <c r="E528" s="38"/>
      <c r="F528" s="38"/>
      <c r="G528" s="38"/>
      <c r="H528" s="38"/>
      <c r="I528" s="38"/>
      <c r="J528" s="38"/>
      <c r="K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  <c r="AT528" s="38"/>
      <c r="AU528" s="38"/>
      <c r="AV528" s="38"/>
      <c r="AW528" s="38"/>
      <c r="AX528" s="38"/>
      <c r="AY528" s="38"/>
      <c r="AZ528" s="38"/>
      <c r="BA528" s="38"/>
      <c r="BB528" s="38"/>
      <c r="BC528" s="38"/>
      <c r="BE528" s="38"/>
      <c r="BF528" s="38"/>
      <c r="BG528" s="38"/>
      <c r="BH528" s="38"/>
      <c r="BI528" s="38"/>
      <c r="BJ528" s="38"/>
      <c r="BK528" s="38"/>
      <c r="BL528" s="38"/>
      <c r="BM528" s="38"/>
      <c r="BN528" s="38"/>
      <c r="BP528" s="38"/>
      <c r="BQ528" s="38"/>
      <c r="BR528" s="38"/>
      <c r="BS528" s="38"/>
      <c r="BT528" s="38"/>
      <c r="BU528" s="38"/>
      <c r="BV528" s="38"/>
      <c r="BW528" s="38"/>
      <c r="BX528" s="38"/>
      <c r="BY528" s="38"/>
      <c r="BZ528" s="38"/>
      <c r="CA528" s="270"/>
      <c r="CB528" s="38"/>
      <c r="CC528" s="270"/>
      <c r="CD528" s="38"/>
      <c r="CE528" s="38"/>
      <c r="CF528" s="38"/>
      <c r="CG528" s="38"/>
    </row>
    <row r="529" spans="5:85">
      <c r="E529" s="38"/>
      <c r="F529" s="38"/>
      <c r="G529" s="38"/>
      <c r="H529" s="38"/>
      <c r="I529" s="38"/>
      <c r="J529" s="38"/>
      <c r="K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  <c r="AT529" s="38"/>
      <c r="AU529" s="38"/>
      <c r="AV529" s="38"/>
      <c r="AW529" s="38"/>
      <c r="AX529" s="38"/>
      <c r="AY529" s="38"/>
      <c r="AZ529" s="38"/>
      <c r="BA529" s="38"/>
      <c r="BB529" s="38"/>
      <c r="BC529" s="38"/>
      <c r="BE529" s="38"/>
      <c r="BF529" s="38"/>
      <c r="BG529" s="38"/>
      <c r="BH529" s="38"/>
      <c r="BI529" s="38"/>
      <c r="BJ529" s="38"/>
      <c r="BK529" s="38"/>
      <c r="BL529" s="38"/>
      <c r="BM529" s="38"/>
      <c r="BN529" s="38"/>
      <c r="BP529" s="38"/>
      <c r="BQ529" s="38"/>
      <c r="BR529" s="38"/>
      <c r="BS529" s="38"/>
      <c r="BT529" s="38"/>
      <c r="BU529" s="38"/>
      <c r="BV529" s="38"/>
      <c r="BW529" s="38"/>
      <c r="BX529" s="38"/>
      <c r="BY529" s="38"/>
      <c r="BZ529" s="38"/>
      <c r="CA529" s="270"/>
      <c r="CB529" s="38"/>
      <c r="CC529" s="270"/>
      <c r="CD529" s="38"/>
      <c r="CE529" s="38"/>
      <c r="CF529" s="38"/>
      <c r="CG529" s="38"/>
    </row>
    <row r="530" spans="5:85">
      <c r="E530" s="38"/>
      <c r="F530" s="38"/>
      <c r="G530" s="38"/>
      <c r="H530" s="38"/>
      <c r="I530" s="38"/>
      <c r="J530" s="38"/>
      <c r="K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  <c r="AT530" s="38"/>
      <c r="AU530" s="38"/>
      <c r="AV530" s="38"/>
      <c r="AW530" s="38"/>
      <c r="AX530" s="38"/>
      <c r="AY530" s="38"/>
      <c r="AZ530" s="38"/>
      <c r="BA530" s="38"/>
      <c r="BB530" s="38"/>
      <c r="BC530" s="38"/>
      <c r="BE530" s="38"/>
      <c r="BF530" s="38"/>
      <c r="BG530" s="38"/>
      <c r="BH530" s="38"/>
      <c r="BI530" s="38"/>
      <c r="BJ530" s="38"/>
      <c r="BK530" s="38"/>
      <c r="BL530" s="38"/>
      <c r="BM530" s="38"/>
      <c r="BN530" s="38"/>
      <c r="BP530" s="38"/>
      <c r="BQ530" s="38"/>
      <c r="BR530" s="38"/>
      <c r="BS530" s="38"/>
      <c r="BT530" s="38"/>
      <c r="BU530" s="38"/>
      <c r="BV530" s="38"/>
      <c r="BW530" s="38"/>
      <c r="BX530" s="38"/>
      <c r="BY530" s="38"/>
      <c r="BZ530" s="38"/>
      <c r="CA530" s="270"/>
      <c r="CB530" s="38"/>
      <c r="CC530" s="270"/>
      <c r="CD530" s="38"/>
      <c r="CE530" s="38"/>
      <c r="CF530" s="38"/>
      <c r="CG530" s="38"/>
    </row>
    <row r="531" spans="5:85">
      <c r="E531" s="38"/>
      <c r="F531" s="38"/>
      <c r="G531" s="38"/>
      <c r="H531" s="38"/>
      <c r="I531" s="38"/>
      <c r="J531" s="38"/>
      <c r="K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X531" s="38"/>
      <c r="Y531" s="38"/>
      <c r="Z531" s="38"/>
      <c r="AA531" s="38"/>
      <c r="AB531" s="38"/>
      <c r="AC531" s="38"/>
      <c r="AD531" s="38"/>
      <c r="AE531" s="38"/>
      <c r="AF531" s="38"/>
      <c r="AG531" s="38"/>
      <c r="AI531" s="38"/>
      <c r="AJ531" s="38"/>
      <c r="AK531" s="38"/>
      <c r="AL531" s="38"/>
      <c r="AM531" s="38"/>
      <c r="AN531" s="38"/>
      <c r="AO531" s="38"/>
      <c r="AP531" s="38"/>
      <c r="AQ531" s="38"/>
      <c r="AR531" s="38"/>
      <c r="AT531" s="38"/>
      <c r="AU531" s="38"/>
      <c r="AV531" s="38"/>
      <c r="AW531" s="38"/>
      <c r="AX531" s="38"/>
      <c r="AY531" s="38"/>
      <c r="AZ531" s="38"/>
      <c r="BA531" s="38"/>
      <c r="BB531" s="38"/>
      <c r="BC531" s="38"/>
      <c r="BE531" s="38"/>
      <c r="BF531" s="38"/>
      <c r="BG531" s="38"/>
      <c r="BH531" s="38"/>
      <c r="BI531" s="38"/>
      <c r="BJ531" s="38"/>
      <c r="BK531" s="38"/>
      <c r="BL531" s="38"/>
      <c r="BM531" s="38"/>
      <c r="BN531" s="38"/>
      <c r="BP531" s="38"/>
      <c r="BQ531" s="38"/>
      <c r="BR531" s="38"/>
      <c r="BS531" s="38"/>
      <c r="BT531" s="38"/>
      <c r="BU531" s="38"/>
      <c r="BV531" s="38"/>
      <c r="BW531" s="38"/>
      <c r="BX531" s="38"/>
      <c r="BY531" s="38"/>
      <c r="BZ531" s="38"/>
      <c r="CA531" s="270"/>
      <c r="CB531" s="38"/>
      <c r="CC531" s="270"/>
      <c r="CD531" s="38"/>
      <c r="CE531" s="38"/>
      <c r="CF531" s="38"/>
      <c r="CG531" s="38"/>
    </row>
    <row r="532" spans="5:85">
      <c r="E532" s="38"/>
      <c r="F532" s="38"/>
      <c r="G532" s="38"/>
      <c r="H532" s="38"/>
      <c r="I532" s="38"/>
      <c r="J532" s="38"/>
      <c r="K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I532" s="38"/>
      <c r="AJ532" s="38"/>
      <c r="AK532" s="38"/>
      <c r="AL532" s="38"/>
      <c r="AM532" s="38"/>
      <c r="AN532" s="38"/>
      <c r="AO532" s="38"/>
      <c r="AP532" s="38"/>
      <c r="AQ532" s="38"/>
      <c r="AR532" s="38"/>
      <c r="AT532" s="38"/>
      <c r="AU532" s="38"/>
      <c r="AV532" s="38"/>
      <c r="AW532" s="38"/>
      <c r="AX532" s="38"/>
      <c r="AY532" s="38"/>
      <c r="AZ532" s="38"/>
      <c r="BA532" s="38"/>
      <c r="BB532" s="38"/>
      <c r="BC532" s="38"/>
      <c r="BE532" s="38"/>
      <c r="BF532" s="38"/>
      <c r="BG532" s="38"/>
      <c r="BH532" s="38"/>
      <c r="BI532" s="38"/>
      <c r="BJ532" s="38"/>
      <c r="BK532" s="38"/>
      <c r="BL532" s="38"/>
      <c r="BM532" s="38"/>
      <c r="BN532" s="38"/>
      <c r="BP532" s="38"/>
      <c r="BQ532" s="38"/>
      <c r="BR532" s="38"/>
      <c r="BS532" s="38"/>
      <c r="BT532" s="38"/>
      <c r="BU532" s="38"/>
      <c r="BV532" s="38"/>
      <c r="BW532" s="38"/>
      <c r="BX532" s="38"/>
      <c r="BY532" s="38"/>
      <c r="BZ532" s="38"/>
      <c r="CA532" s="270"/>
      <c r="CB532" s="38"/>
      <c r="CC532" s="270"/>
      <c r="CD532" s="38"/>
      <c r="CE532" s="38"/>
      <c r="CF532" s="38"/>
      <c r="CG532" s="38"/>
    </row>
    <row r="533" spans="5:85">
      <c r="E533" s="38"/>
      <c r="F533" s="38"/>
      <c r="G533" s="38"/>
      <c r="H533" s="38"/>
      <c r="I533" s="38"/>
      <c r="J533" s="38"/>
      <c r="K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X533" s="38"/>
      <c r="Y533" s="38"/>
      <c r="Z533" s="38"/>
      <c r="AA533" s="38"/>
      <c r="AB533" s="38"/>
      <c r="AC533" s="38"/>
      <c r="AD533" s="38"/>
      <c r="AE533" s="38"/>
      <c r="AF533" s="38"/>
      <c r="AG533" s="38"/>
      <c r="AI533" s="38"/>
      <c r="AJ533" s="38"/>
      <c r="AK533" s="38"/>
      <c r="AL533" s="38"/>
      <c r="AM533" s="38"/>
      <c r="AN533" s="38"/>
      <c r="AO533" s="38"/>
      <c r="AP533" s="38"/>
      <c r="AQ533" s="38"/>
      <c r="AR533" s="38"/>
      <c r="AT533" s="38"/>
      <c r="AU533" s="38"/>
      <c r="AV533" s="38"/>
      <c r="AW533" s="38"/>
      <c r="AX533" s="38"/>
      <c r="AY533" s="38"/>
      <c r="AZ533" s="38"/>
      <c r="BA533" s="38"/>
      <c r="BB533" s="38"/>
      <c r="BC533" s="38"/>
      <c r="BE533" s="38"/>
      <c r="BF533" s="38"/>
      <c r="BG533" s="38"/>
      <c r="BH533" s="38"/>
      <c r="BI533" s="38"/>
      <c r="BJ533" s="38"/>
      <c r="BK533" s="38"/>
      <c r="BL533" s="38"/>
      <c r="BM533" s="38"/>
      <c r="BN533" s="38"/>
      <c r="BP533" s="38"/>
      <c r="BQ533" s="38"/>
      <c r="BR533" s="38"/>
      <c r="BS533" s="38"/>
      <c r="BT533" s="38"/>
      <c r="BU533" s="38"/>
      <c r="BV533" s="38"/>
      <c r="BW533" s="38"/>
      <c r="BX533" s="38"/>
      <c r="BY533" s="38"/>
      <c r="BZ533" s="38"/>
      <c r="CA533" s="270"/>
      <c r="CB533" s="38"/>
      <c r="CC533" s="270"/>
      <c r="CD533" s="38"/>
      <c r="CE533" s="38"/>
      <c r="CF533" s="38"/>
      <c r="CG533" s="38"/>
    </row>
    <row r="534" spans="5:85">
      <c r="E534" s="38"/>
      <c r="F534" s="38"/>
      <c r="G534" s="38"/>
      <c r="H534" s="38"/>
      <c r="I534" s="38"/>
      <c r="J534" s="38"/>
      <c r="K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  <c r="AT534" s="38"/>
      <c r="AU534" s="38"/>
      <c r="AV534" s="38"/>
      <c r="AW534" s="38"/>
      <c r="AX534" s="38"/>
      <c r="AY534" s="38"/>
      <c r="AZ534" s="38"/>
      <c r="BA534" s="38"/>
      <c r="BB534" s="38"/>
      <c r="BC534" s="38"/>
      <c r="BE534" s="38"/>
      <c r="BF534" s="38"/>
      <c r="BG534" s="38"/>
      <c r="BH534" s="38"/>
      <c r="BI534" s="38"/>
      <c r="BJ534" s="38"/>
      <c r="BK534" s="38"/>
      <c r="BL534" s="38"/>
      <c r="BM534" s="38"/>
      <c r="BN534" s="38"/>
      <c r="BP534" s="38"/>
      <c r="BQ534" s="38"/>
      <c r="BR534" s="38"/>
      <c r="BS534" s="38"/>
      <c r="BT534" s="38"/>
      <c r="BU534" s="38"/>
      <c r="BV534" s="38"/>
      <c r="BW534" s="38"/>
      <c r="BX534" s="38"/>
      <c r="BY534" s="38"/>
      <c r="BZ534" s="38"/>
      <c r="CA534" s="270"/>
      <c r="CB534" s="38"/>
      <c r="CC534" s="270"/>
      <c r="CD534" s="38"/>
      <c r="CE534" s="38"/>
      <c r="CF534" s="38"/>
      <c r="CG534" s="38"/>
    </row>
    <row r="535" spans="5:85">
      <c r="E535" s="38"/>
      <c r="F535" s="38"/>
      <c r="G535" s="38"/>
      <c r="H535" s="38"/>
      <c r="I535" s="38"/>
      <c r="J535" s="38"/>
      <c r="K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  <c r="AT535" s="38"/>
      <c r="AU535" s="38"/>
      <c r="AV535" s="38"/>
      <c r="AW535" s="38"/>
      <c r="AX535" s="38"/>
      <c r="AY535" s="38"/>
      <c r="AZ535" s="38"/>
      <c r="BA535" s="38"/>
      <c r="BB535" s="38"/>
      <c r="BC535" s="38"/>
      <c r="BE535" s="38"/>
      <c r="BF535" s="38"/>
      <c r="BG535" s="38"/>
      <c r="BH535" s="38"/>
      <c r="BI535" s="38"/>
      <c r="BJ535" s="38"/>
      <c r="BK535" s="38"/>
      <c r="BL535" s="38"/>
      <c r="BM535" s="38"/>
      <c r="BN535" s="38"/>
      <c r="BP535" s="38"/>
      <c r="BQ535" s="38"/>
      <c r="BR535" s="38"/>
      <c r="BS535" s="38"/>
      <c r="BT535" s="38"/>
      <c r="BU535" s="38"/>
      <c r="BV535" s="38"/>
      <c r="BW535" s="38"/>
      <c r="BX535" s="38"/>
      <c r="BY535" s="38"/>
      <c r="BZ535" s="38"/>
      <c r="CA535" s="270"/>
      <c r="CB535" s="38"/>
      <c r="CC535" s="270"/>
      <c r="CD535" s="38"/>
      <c r="CE535" s="38"/>
      <c r="CF535" s="38"/>
      <c r="CG535" s="38"/>
    </row>
    <row r="536" spans="5:85">
      <c r="E536" s="38"/>
      <c r="F536" s="38"/>
      <c r="G536" s="38"/>
      <c r="H536" s="38"/>
      <c r="I536" s="38"/>
      <c r="J536" s="38"/>
      <c r="K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  <c r="AT536" s="38"/>
      <c r="AU536" s="38"/>
      <c r="AV536" s="38"/>
      <c r="AW536" s="38"/>
      <c r="AX536" s="38"/>
      <c r="AY536" s="38"/>
      <c r="AZ536" s="38"/>
      <c r="BA536" s="38"/>
      <c r="BB536" s="38"/>
      <c r="BC536" s="38"/>
      <c r="BE536" s="38"/>
      <c r="BF536" s="38"/>
      <c r="BG536" s="38"/>
      <c r="BH536" s="38"/>
      <c r="BI536" s="38"/>
      <c r="BJ536" s="38"/>
      <c r="BK536" s="38"/>
      <c r="BL536" s="38"/>
      <c r="BM536" s="38"/>
      <c r="BN536" s="38"/>
      <c r="BP536" s="38"/>
      <c r="BQ536" s="38"/>
      <c r="BR536" s="38"/>
      <c r="BS536" s="38"/>
      <c r="BT536" s="38"/>
      <c r="BU536" s="38"/>
      <c r="BV536" s="38"/>
      <c r="BW536" s="38"/>
      <c r="BX536" s="38"/>
      <c r="BY536" s="38"/>
      <c r="BZ536" s="38"/>
      <c r="CA536" s="270"/>
      <c r="CB536" s="38"/>
      <c r="CC536" s="270"/>
      <c r="CD536" s="38"/>
      <c r="CE536" s="38"/>
      <c r="CF536" s="38"/>
      <c r="CG536" s="38"/>
    </row>
    <row r="537" spans="5:85">
      <c r="E537" s="38"/>
      <c r="F537" s="38"/>
      <c r="G537" s="38"/>
      <c r="H537" s="38"/>
      <c r="I537" s="38"/>
      <c r="J537" s="38"/>
      <c r="K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X537" s="38"/>
      <c r="Y537" s="38"/>
      <c r="Z537" s="38"/>
      <c r="AA537" s="38"/>
      <c r="AB537" s="38"/>
      <c r="AC537" s="38"/>
      <c r="AD537" s="38"/>
      <c r="AE537" s="38"/>
      <c r="AF537" s="38"/>
      <c r="AG537" s="38"/>
      <c r="AI537" s="38"/>
      <c r="AJ537" s="38"/>
      <c r="AK537" s="38"/>
      <c r="AL537" s="38"/>
      <c r="AM537" s="38"/>
      <c r="AN537" s="38"/>
      <c r="AO537" s="38"/>
      <c r="AP537" s="38"/>
      <c r="AQ537" s="38"/>
      <c r="AR537" s="38"/>
      <c r="AT537" s="38"/>
      <c r="AU537" s="38"/>
      <c r="AV537" s="38"/>
      <c r="AW537" s="38"/>
      <c r="AX537" s="38"/>
      <c r="AY537" s="38"/>
      <c r="AZ537" s="38"/>
      <c r="BA537" s="38"/>
      <c r="BB537" s="38"/>
      <c r="BC537" s="38"/>
      <c r="BE537" s="38"/>
      <c r="BF537" s="38"/>
      <c r="BG537" s="38"/>
      <c r="BH537" s="38"/>
      <c r="BI537" s="38"/>
      <c r="BJ537" s="38"/>
      <c r="BK537" s="38"/>
      <c r="BL537" s="38"/>
      <c r="BM537" s="38"/>
      <c r="BN537" s="38"/>
      <c r="BP537" s="38"/>
      <c r="BQ537" s="38"/>
      <c r="BR537" s="38"/>
      <c r="BS537" s="38"/>
      <c r="BT537" s="38"/>
      <c r="BU537" s="38"/>
      <c r="BV537" s="38"/>
      <c r="BW537" s="38"/>
      <c r="BX537" s="38"/>
      <c r="BY537" s="38"/>
      <c r="BZ537" s="38"/>
      <c r="CA537" s="270"/>
      <c r="CB537" s="38"/>
      <c r="CC537" s="270"/>
      <c r="CD537" s="38"/>
      <c r="CE537" s="38"/>
      <c r="CF537" s="38"/>
      <c r="CG537" s="38"/>
    </row>
    <row r="538" spans="5:85">
      <c r="E538" s="38"/>
      <c r="F538" s="38"/>
      <c r="G538" s="38"/>
      <c r="H538" s="38"/>
      <c r="I538" s="38"/>
      <c r="J538" s="38"/>
      <c r="K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  <c r="AT538" s="38"/>
      <c r="AU538" s="38"/>
      <c r="AV538" s="38"/>
      <c r="AW538" s="38"/>
      <c r="AX538" s="38"/>
      <c r="AY538" s="38"/>
      <c r="AZ538" s="38"/>
      <c r="BA538" s="38"/>
      <c r="BB538" s="38"/>
      <c r="BC538" s="38"/>
      <c r="BE538" s="38"/>
      <c r="BF538" s="38"/>
      <c r="BG538" s="38"/>
      <c r="BH538" s="38"/>
      <c r="BI538" s="38"/>
      <c r="BJ538" s="38"/>
      <c r="BK538" s="38"/>
      <c r="BL538" s="38"/>
      <c r="BM538" s="38"/>
      <c r="BN538" s="38"/>
      <c r="BP538" s="38"/>
      <c r="BQ538" s="38"/>
      <c r="BR538" s="38"/>
      <c r="BS538" s="38"/>
      <c r="BT538" s="38"/>
      <c r="BU538" s="38"/>
      <c r="BV538" s="38"/>
      <c r="BW538" s="38"/>
      <c r="BX538" s="38"/>
      <c r="BY538" s="38"/>
      <c r="BZ538" s="38"/>
      <c r="CA538" s="270"/>
      <c r="CB538" s="38"/>
      <c r="CC538" s="270"/>
      <c r="CD538" s="38"/>
      <c r="CE538" s="38"/>
      <c r="CF538" s="38"/>
      <c r="CG538" s="38"/>
    </row>
    <row r="539" spans="5:85">
      <c r="E539" s="38"/>
      <c r="F539" s="38"/>
      <c r="G539" s="38"/>
      <c r="H539" s="38"/>
      <c r="I539" s="38"/>
      <c r="J539" s="38"/>
      <c r="K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  <c r="AT539" s="38"/>
      <c r="AU539" s="38"/>
      <c r="AV539" s="38"/>
      <c r="AW539" s="38"/>
      <c r="AX539" s="38"/>
      <c r="AY539" s="38"/>
      <c r="AZ539" s="38"/>
      <c r="BA539" s="38"/>
      <c r="BB539" s="38"/>
      <c r="BC539" s="38"/>
      <c r="BE539" s="38"/>
      <c r="BF539" s="38"/>
      <c r="BG539" s="38"/>
      <c r="BH539" s="38"/>
      <c r="BI539" s="38"/>
      <c r="BJ539" s="38"/>
      <c r="BK539" s="38"/>
      <c r="BL539" s="38"/>
      <c r="BM539" s="38"/>
      <c r="BN539" s="38"/>
      <c r="BP539" s="38"/>
      <c r="BQ539" s="38"/>
      <c r="BR539" s="38"/>
      <c r="BS539" s="38"/>
      <c r="BT539" s="38"/>
      <c r="BU539" s="38"/>
      <c r="BV539" s="38"/>
      <c r="BW539" s="38"/>
      <c r="BX539" s="38"/>
      <c r="BY539" s="38"/>
      <c r="BZ539" s="38"/>
      <c r="CA539" s="270"/>
      <c r="CB539" s="38"/>
      <c r="CC539" s="270"/>
      <c r="CD539" s="38"/>
      <c r="CE539" s="38"/>
      <c r="CF539" s="38"/>
      <c r="CG539" s="38"/>
    </row>
    <row r="540" spans="5:85">
      <c r="E540" s="38"/>
      <c r="F540" s="38"/>
      <c r="G540" s="38"/>
      <c r="H540" s="38"/>
      <c r="I540" s="38"/>
      <c r="J540" s="38"/>
      <c r="K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  <c r="AT540" s="38"/>
      <c r="AU540" s="38"/>
      <c r="AV540" s="38"/>
      <c r="AW540" s="38"/>
      <c r="AX540" s="38"/>
      <c r="AY540" s="38"/>
      <c r="AZ540" s="38"/>
      <c r="BA540" s="38"/>
      <c r="BB540" s="38"/>
      <c r="BC540" s="38"/>
      <c r="BE540" s="38"/>
      <c r="BF540" s="38"/>
      <c r="BG540" s="38"/>
      <c r="BH540" s="38"/>
      <c r="BI540" s="38"/>
      <c r="BJ540" s="38"/>
      <c r="BK540" s="38"/>
      <c r="BL540" s="38"/>
      <c r="BM540" s="38"/>
      <c r="BN540" s="38"/>
      <c r="BP540" s="38"/>
      <c r="BQ540" s="38"/>
      <c r="BR540" s="38"/>
      <c r="BS540" s="38"/>
      <c r="BT540" s="38"/>
      <c r="BU540" s="38"/>
      <c r="BV540" s="38"/>
      <c r="BW540" s="38"/>
      <c r="BX540" s="38"/>
      <c r="BY540" s="38"/>
      <c r="BZ540" s="38"/>
      <c r="CA540" s="270"/>
      <c r="CB540" s="38"/>
      <c r="CC540" s="270"/>
      <c r="CD540" s="38"/>
      <c r="CE540" s="38"/>
      <c r="CF540" s="38"/>
      <c r="CG540" s="38"/>
    </row>
    <row r="541" spans="5:85">
      <c r="E541" s="38"/>
      <c r="F541" s="38"/>
      <c r="G541" s="38"/>
      <c r="H541" s="38"/>
      <c r="I541" s="38"/>
      <c r="J541" s="38"/>
      <c r="K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X541" s="38"/>
      <c r="Y541" s="38"/>
      <c r="Z541" s="38"/>
      <c r="AA541" s="38"/>
      <c r="AB541" s="38"/>
      <c r="AC541" s="38"/>
      <c r="AD541" s="38"/>
      <c r="AE541" s="38"/>
      <c r="AF541" s="38"/>
      <c r="AG541" s="38"/>
      <c r="AI541" s="38"/>
      <c r="AJ541" s="38"/>
      <c r="AK541" s="38"/>
      <c r="AL541" s="38"/>
      <c r="AM541" s="38"/>
      <c r="AN541" s="38"/>
      <c r="AO541" s="38"/>
      <c r="AP541" s="38"/>
      <c r="AQ541" s="38"/>
      <c r="AR541" s="38"/>
      <c r="AT541" s="38"/>
      <c r="AU541" s="38"/>
      <c r="AV541" s="38"/>
      <c r="AW541" s="38"/>
      <c r="AX541" s="38"/>
      <c r="AY541" s="38"/>
      <c r="AZ541" s="38"/>
      <c r="BA541" s="38"/>
      <c r="BB541" s="38"/>
      <c r="BC541" s="38"/>
      <c r="BE541" s="38"/>
      <c r="BF541" s="38"/>
      <c r="BG541" s="38"/>
      <c r="BH541" s="38"/>
      <c r="BI541" s="38"/>
      <c r="BJ541" s="38"/>
      <c r="BK541" s="38"/>
      <c r="BL541" s="38"/>
      <c r="BM541" s="38"/>
      <c r="BN541" s="38"/>
      <c r="BP541" s="38"/>
      <c r="BQ541" s="38"/>
      <c r="BR541" s="38"/>
      <c r="BS541" s="38"/>
      <c r="BT541" s="38"/>
      <c r="BU541" s="38"/>
      <c r="BV541" s="38"/>
      <c r="BW541" s="38"/>
      <c r="BX541" s="38"/>
      <c r="BY541" s="38"/>
      <c r="BZ541" s="38"/>
      <c r="CA541" s="270"/>
      <c r="CB541" s="38"/>
      <c r="CC541" s="270"/>
      <c r="CD541" s="38"/>
      <c r="CE541" s="38"/>
      <c r="CF541" s="38"/>
      <c r="CG541" s="38"/>
    </row>
    <row r="542" spans="5:85">
      <c r="E542" s="38"/>
      <c r="F542" s="38"/>
      <c r="G542" s="38"/>
      <c r="H542" s="38"/>
      <c r="I542" s="38"/>
      <c r="J542" s="38"/>
      <c r="K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X542" s="38"/>
      <c r="Y542" s="38"/>
      <c r="Z542" s="38"/>
      <c r="AA542" s="38"/>
      <c r="AB542" s="38"/>
      <c r="AC542" s="38"/>
      <c r="AD542" s="38"/>
      <c r="AE542" s="38"/>
      <c r="AF542" s="38"/>
      <c r="AG542" s="38"/>
      <c r="AI542" s="38"/>
      <c r="AJ542" s="38"/>
      <c r="AK542" s="38"/>
      <c r="AL542" s="38"/>
      <c r="AM542" s="38"/>
      <c r="AN542" s="38"/>
      <c r="AO542" s="38"/>
      <c r="AP542" s="38"/>
      <c r="AQ542" s="38"/>
      <c r="AR542" s="38"/>
      <c r="AT542" s="38"/>
      <c r="AU542" s="38"/>
      <c r="AV542" s="38"/>
      <c r="AW542" s="38"/>
      <c r="AX542" s="38"/>
      <c r="AY542" s="38"/>
      <c r="AZ542" s="38"/>
      <c r="BA542" s="38"/>
      <c r="BB542" s="38"/>
      <c r="BC542" s="38"/>
      <c r="BE542" s="38"/>
      <c r="BF542" s="38"/>
      <c r="BG542" s="38"/>
      <c r="BH542" s="38"/>
      <c r="BI542" s="38"/>
      <c r="BJ542" s="38"/>
      <c r="BK542" s="38"/>
      <c r="BL542" s="38"/>
      <c r="BM542" s="38"/>
      <c r="BN542" s="38"/>
      <c r="BP542" s="38"/>
      <c r="BQ542" s="38"/>
      <c r="BR542" s="38"/>
      <c r="BS542" s="38"/>
      <c r="BT542" s="38"/>
      <c r="BU542" s="38"/>
      <c r="BV542" s="38"/>
      <c r="BW542" s="38"/>
      <c r="BX542" s="38"/>
      <c r="BY542" s="38"/>
      <c r="BZ542" s="38"/>
      <c r="CA542" s="270"/>
      <c r="CB542" s="38"/>
      <c r="CC542" s="270"/>
      <c r="CD542" s="38"/>
      <c r="CE542" s="38"/>
      <c r="CF542" s="38"/>
      <c r="CG542" s="38"/>
    </row>
    <row r="543" spans="5:85">
      <c r="E543" s="38"/>
      <c r="F543" s="38"/>
      <c r="G543" s="38"/>
      <c r="H543" s="38"/>
      <c r="I543" s="38"/>
      <c r="J543" s="38"/>
      <c r="K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X543" s="38"/>
      <c r="Y543" s="38"/>
      <c r="Z543" s="38"/>
      <c r="AA543" s="38"/>
      <c r="AB543" s="38"/>
      <c r="AC543" s="38"/>
      <c r="AD543" s="38"/>
      <c r="AE543" s="38"/>
      <c r="AF543" s="38"/>
      <c r="AG543" s="38"/>
      <c r="AI543" s="38"/>
      <c r="AJ543" s="38"/>
      <c r="AK543" s="38"/>
      <c r="AL543" s="38"/>
      <c r="AM543" s="38"/>
      <c r="AN543" s="38"/>
      <c r="AO543" s="38"/>
      <c r="AP543" s="38"/>
      <c r="AQ543" s="38"/>
      <c r="AR543" s="38"/>
      <c r="AT543" s="38"/>
      <c r="AU543" s="38"/>
      <c r="AV543" s="38"/>
      <c r="AW543" s="38"/>
      <c r="AX543" s="38"/>
      <c r="AY543" s="38"/>
      <c r="AZ543" s="38"/>
      <c r="BA543" s="38"/>
      <c r="BB543" s="38"/>
      <c r="BC543" s="38"/>
      <c r="BE543" s="38"/>
      <c r="BF543" s="38"/>
      <c r="BG543" s="38"/>
      <c r="BH543" s="38"/>
      <c r="BI543" s="38"/>
      <c r="BJ543" s="38"/>
      <c r="BK543" s="38"/>
      <c r="BL543" s="38"/>
      <c r="BM543" s="38"/>
      <c r="BN543" s="38"/>
      <c r="BP543" s="38"/>
      <c r="BQ543" s="38"/>
      <c r="BR543" s="38"/>
      <c r="BS543" s="38"/>
      <c r="BT543" s="38"/>
      <c r="BU543" s="38"/>
      <c r="BV543" s="38"/>
      <c r="BW543" s="38"/>
      <c r="BX543" s="38"/>
      <c r="BY543" s="38"/>
      <c r="BZ543" s="38"/>
      <c r="CA543" s="270"/>
      <c r="CB543" s="38"/>
      <c r="CC543" s="270"/>
      <c r="CD543" s="38"/>
      <c r="CE543" s="38"/>
      <c r="CF543" s="38"/>
      <c r="CG543" s="38"/>
    </row>
    <row r="544" spans="5:85">
      <c r="E544" s="38"/>
      <c r="F544" s="38"/>
      <c r="G544" s="38"/>
      <c r="H544" s="38"/>
      <c r="I544" s="38"/>
      <c r="J544" s="38"/>
      <c r="K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X544" s="38"/>
      <c r="Y544" s="38"/>
      <c r="Z544" s="38"/>
      <c r="AA544" s="38"/>
      <c r="AB544" s="38"/>
      <c r="AC544" s="38"/>
      <c r="AD544" s="38"/>
      <c r="AE544" s="38"/>
      <c r="AF544" s="38"/>
      <c r="AG544" s="38"/>
      <c r="AI544" s="38"/>
      <c r="AJ544" s="38"/>
      <c r="AK544" s="38"/>
      <c r="AL544" s="38"/>
      <c r="AM544" s="38"/>
      <c r="AN544" s="38"/>
      <c r="AO544" s="38"/>
      <c r="AP544" s="38"/>
      <c r="AQ544" s="38"/>
      <c r="AR544" s="38"/>
      <c r="AT544" s="38"/>
      <c r="AU544" s="38"/>
      <c r="AV544" s="38"/>
      <c r="AW544" s="38"/>
      <c r="AX544" s="38"/>
      <c r="AY544" s="38"/>
      <c r="AZ544" s="38"/>
      <c r="BA544" s="38"/>
      <c r="BB544" s="38"/>
      <c r="BC544" s="38"/>
      <c r="BE544" s="38"/>
      <c r="BF544" s="38"/>
      <c r="BG544" s="38"/>
      <c r="BH544" s="38"/>
      <c r="BI544" s="38"/>
      <c r="BJ544" s="38"/>
      <c r="BK544" s="38"/>
      <c r="BL544" s="38"/>
      <c r="BM544" s="38"/>
      <c r="BN544" s="38"/>
      <c r="BP544" s="38"/>
      <c r="BQ544" s="38"/>
      <c r="BR544" s="38"/>
      <c r="BS544" s="38"/>
      <c r="BT544" s="38"/>
      <c r="BU544" s="38"/>
      <c r="BV544" s="38"/>
      <c r="BW544" s="38"/>
      <c r="BX544" s="38"/>
      <c r="BY544" s="38"/>
      <c r="BZ544" s="38"/>
      <c r="CA544" s="270"/>
      <c r="CB544" s="38"/>
      <c r="CC544" s="270"/>
      <c r="CD544" s="38"/>
      <c r="CE544" s="38"/>
      <c r="CF544" s="38"/>
      <c r="CG544" s="38"/>
    </row>
    <row r="545" spans="5:85">
      <c r="E545" s="38"/>
      <c r="F545" s="38"/>
      <c r="G545" s="38"/>
      <c r="H545" s="38"/>
      <c r="I545" s="38"/>
      <c r="J545" s="38"/>
      <c r="K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X545" s="38"/>
      <c r="Y545" s="38"/>
      <c r="Z545" s="38"/>
      <c r="AA545" s="38"/>
      <c r="AB545" s="38"/>
      <c r="AC545" s="38"/>
      <c r="AD545" s="38"/>
      <c r="AE545" s="38"/>
      <c r="AF545" s="38"/>
      <c r="AG545" s="38"/>
      <c r="AI545" s="38"/>
      <c r="AJ545" s="38"/>
      <c r="AK545" s="38"/>
      <c r="AL545" s="38"/>
      <c r="AM545" s="38"/>
      <c r="AN545" s="38"/>
      <c r="AO545" s="38"/>
      <c r="AP545" s="38"/>
      <c r="AQ545" s="38"/>
      <c r="AR545" s="38"/>
      <c r="AT545" s="38"/>
      <c r="AU545" s="38"/>
      <c r="AV545" s="38"/>
      <c r="AW545" s="38"/>
      <c r="AX545" s="38"/>
      <c r="AY545" s="38"/>
      <c r="AZ545" s="38"/>
      <c r="BA545" s="38"/>
      <c r="BB545" s="38"/>
      <c r="BC545" s="38"/>
      <c r="BE545" s="38"/>
      <c r="BF545" s="38"/>
      <c r="BG545" s="38"/>
      <c r="BH545" s="38"/>
      <c r="BI545" s="38"/>
      <c r="BJ545" s="38"/>
      <c r="BK545" s="38"/>
      <c r="BL545" s="38"/>
      <c r="BM545" s="38"/>
      <c r="BN545" s="38"/>
      <c r="BP545" s="38"/>
      <c r="BQ545" s="38"/>
      <c r="BR545" s="38"/>
      <c r="BS545" s="38"/>
      <c r="BT545" s="38"/>
      <c r="BU545" s="38"/>
      <c r="BV545" s="38"/>
      <c r="BW545" s="38"/>
      <c r="BX545" s="38"/>
      <c r="BY545" s="38"/>
      <c r="BZ545" s="38"/>
      <c r="CA545" s="270"/>
      <c r="CB545" s="38"/>
      <c r="CC545" s="270"/>
      <c r="CD545" s="38"/>
      <c r="CE545" s="38"/>
      <c r="CF545" s="38"/>
      <c r="CG545" s="38"/>
    </row>
    <row r="546" spans="5:85">
      <c r="E546" s="38"/>
      <c r="F546" s="38"/>
      <c r="G546" s="38"/>
      <c r="H546" s="38"/>
      <c r="I546" s="38"/>
      <c r="J546" s="38"/>
      <c r="K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X546" s="38"/>
      <c r="Y546" s="38"/>
      <c r="Z546" s="38"/>
      <c r="AA546" s="38"/>
      <c r="AB546" s="38"/>
      <c r="AC546" s="38"/>
      <c r="AD546" s="38"/>
      <c r="AE546" s="38"/>
      <c r="AF546" s="38"/>
      <c r="AG546" s="38"/>
      <c r="AI546" s="38"/>
      <c r="AJ546" s="38"/>
      <c r="AK546" s="38"/>
      <c r="AL546" s="38"/>
      <c r="AM546" s="38"/>
      <c r="AN546" s="38"/>
      <c r="AO546" s="38"/>
      <c r="AP546" s="38"/>
      <c r="AQ546" s="38"/>
      <c r="AR546" s="38"/>
      <c r="AT546" s="38"/>
      <c r="AU546" s="38"/>
      <c r="AV546" s="38"/>
      <c r="AW546" s="38"/>
      <c r="AX546" s="38"/>
      <c r="AY546" s="38"/>
      <c r="AZ546" s="38"/>
      <c r="BA546" s="38"/>
      <c r="BB546" s="38"/>
      <c r="BC546" s="38"/>
      <c r="BE546" s="38"/>
      <c r="BF546" s="38"/>
      <c r="BG546" s="38"/>
      <c r="BH546" s="38"/>
      <c r="BI546" s="38"/>
      <c r="BJ546" s="38"/>
      <c r="BK546" s="38"/>
      <c r="BL546" s="38"/>
      <c r="BM546" s="38"/>
      <c r="BN546" s="38"/>
      <c r="BP546" s="38"/>
      <c r="BQ546" s="38"/>
      <c r="BR546" s="38"/>
      <c r="BS546" s="38"/>
      <c r="BT546" s="38"/>
      <c r="BU546" s="38"/>
      <c r="BV546" s="38"/>
      <c r="BW546" s="38"/>
      <c r="BX546" s="38"/>
      <c r="BY546" s="38"/>
      <c r="BZ546" s="38"/>
      <c r="CA546" s="270"/>
      <c r="CB546" s="38"/>
      <c r="CC546" s="270"/>
      <c r="CD546" s="38"/>
      <c r="CE546" s="38"/>
      <c r="CF546" s="38"/>
      <c r="CG546" s="38"/>
    </row>
    <row r="547" spans="5:85">
      <c r="E547" s="38"/>
      <c r="F547" s="38"/>
      <c r="G547" s="38"/>
      <c r="H547" s="38"/>
      <c r="I547" s="38"/>
      <c r="J547" s="38"/>
      <c r="K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  <c r="AT547" s="38"/>
      <c r="AU547" s="38"/>
      <c r="AV547" s="38"/>
      <c r="AW547" s="38"/>
      <c r="AX547" s="38"/>
      <c r="AY547" s="38"/>
      <c r="AZ547" s="38"/>
      <c r="BA547" s="38"/>
      <c r="BB547" s="38"/>
      <c r="BC547" s="38"/>
      <c r="BE547" s="38"/>
      <c r="BF547" s="38"/>
      <c r="BG547" s="38"/>
      <c r="BH547" s="38"/>
      <c r="BI547" s="38"/>
      <c r="BJ547" s="38"/>
      <c r="BK547" s="38"/>
      <c r="BL547" s="38"/>
      <c r="BM547" s="38"/>
      <c r="BN547" s="38"/>
      <c r="BP547" s="38"/>
      <c r="BQ547" s="38"/>
      <c r="BR547" s="38"/>
      <c r="BS547" s="38"/>
      <c r="BT547" s="38"/>
      <c r="BU547" s="38"/>
      <c r="BV547" s="38"/>
      <c r="BW547" s="38"/>
      <c r="BX547" s="38"/>
      <c r="BY547" s="38"/>
      <c r="BZ547" s="38"/>
      <c r="CA547" s="270"/>
      <c r="CB547" s="38"/>
      <c r="CC547" s="270"/>
      <c r="CD547" s="38"/>
      <c r="CE547" s="38"/>
      <c r="CF547" s="38"/>
      <c r="CG547" s="38"/>
    </row>
    <row r="548" spans="5:85">
      <c r="E548" s="38"/>
      <c r="F548" s="38"/>
      <c r="G548" s="38"/>
      <c r="H548" s="38"/>
      <c r="I548" s="38"/>
      <c r="J548" s="38"/>
      <c r="K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  <c r="AT548" s="38"/>
      <c r="AU548" s="38"/>
      <c r="AV548" s="38"/>
      <c r="AW548" s="38"/>
      <c r="AX548" s="38"/>
      <c r="AY548" s="38"/>
      <c r="AZ548" s="38"/>
      <c r="BA548" s="38"/>
      <c r="BB548" s="38"/>
      <c r="BC548" s="38"/>
      <c r="BE548" s="38"/>
      <c r="BF548" s="38"/>
      <c r="BG548" s="38"/>
      <c r="BH548" s="38"/>
      <c r="BI548" s="38"/>
      <c r="BJ548" s="38"/>
      <c r="BK548" s="38"/>
      <c r="BL548" s="38"/>
      <c r="BM548" s="38"/>
      <c r="BN548" s="38"/>
      <c r="BP548" s="38"/>
      <c r="BQ548" s="38"/>
      <c r="BR548" s="38"/>
      <c r="BS548" s="38"/>
      <c r="BT548" s="38"/>
      <c r="BU548" s="38"/>
      <c r="BV548" s="38"/>
      <c r="BW548" s="38"/>
      <c r="BX548" s="38"/>
      <c r="BY548" s="38"/>
      <c r="BZ548" s="38"/>
      <c r="CA548" s="270"/>
      <c r="CB548" s="38"/>
      <c r="CC548" s="270"/>
      <c r="CD548" s="38"/>
      <c r="CE548" s="38"/>
      <c r="CF548" s="38"/>
      <c r="CG548" s="38"/>
    </row>
    <row r="549" spans="5:85">
      <c r="E549" s="38"/>
      <c r="F549" s="38"/>
      <c r="G549" s="38"/>
      <c r="H549" s="38"/>
      <c r="I549" s="38"/>
      <c r="J549" s="38"/>
      <c r="K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  <c r="AT549" s="38"/>
      <c r="AU549" s="38"/>
      <c r="AV549" s="38"/>
      <c r="AW549" s="38"/>
      <c r="AX549" s="38"/>
      <c r="AY549" s="38"/>
      <c r="AZ549" s="38"/>
      <c r="BA549" s="38"/>
      <c r="BB549" s="38"/>
      <c r="BC549" s="38"/>
      <c r="BE549" s="38"/>
      <c r="BF549" s="38"/>
      <c r="BG549" s="38"/>
      <c r="BH549" s="38"/>
      <c r="BI549" s="38"/>
      <c r="BJ549" s="38"/>
      <c r="BK549" s="38"/>
      <c r="BL549" s="38"/>
      <c r="BM549" s="38"/>
      <c r="BN549" s="38"/>
      <c r="BP549" s="38"/>
      <c r="BQ549" s="38"/>
      <c r="BR549" s="38"/>
      <c r="BS549" s="38"/>
      <c r="BT549" s="38"/>
      <c r="BU549" s="38"/>
      <c r="BV549" s="38"/>
      <c r="BW549" s="38"/>
      <c r="BX549" s="38"/>
      <c r="BY549" s="38"/>
      <c r="BZ549" s="38"/>
      <c r="CA549" s="270"/>
      <c r="CB549" s="38"/>
      <c r="CC549" s="270"/>
      <c r="CD549" s="38"/>
      <c r="CE549" s="38"/>
      <c r="CF549" s="38"/>
      <c r="CG549" s="38"/>
    </row>
    <row r="550" spans="5:85">
      <c r="E550" s="38"/>
      <c r="F550" s="38"/>
      <c r="G550" s="38"/>
      <c r="H550" s="38"/>
      <c r="I550" s="38"/>
      <c r="J550" s="38"/>
      <c r="K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X550" s="38"/>
      <c r="Y550" s="38"/>
      <c r="Z550" s="38"/>
      <c r="AA550" s="38"/>
      <c r="AB550" s="38"/>
      <c r="AC550" s="38"/>
      <c r="AD550" s="38"/>
      <c r="AE550" s="38"/>
      <c r="AF550" s="38"/>
      <c r="AG550" s="38"/>
      <c r="AI550" s="38"/>
      <c r="AJ550" s="38"/>
      <c r="AK550" s="38"/>
      <c r="AL550" s="38"/>
      <c r="AM550" s="38"/>
      <c r="AN550" s="38"/>
      <c r="AO550" s="38"/>
      <c r="AP550" s="38"/>
      <c r="AQ550" s="38"/>
      <c r="AR550" s="38"/>
      <c r="AT550" s="38"/>
      <c r="AU550" s="38"/>
      <c r="AV550" s="38"/>
      <c r="AW550" s="38"/>
      <c r="AX550" s="38"/>
      <c r="AY550" s="38"/>
      <c r="AZ550" s="38"/>
      <c r="BA550" s="38"/>
      <c r="BB550" s="38"/>
      <c r="BC550" s="38"/>
      <c r="BE550" s="38"/>
      <c r="BF550" s="38"/>
      <c r="BG550" s="38"/>
      <c r="BH550" s="38"/>
      <c r="BI550" s="38"/>
      <c r="BJ550" s="38"/>
      <c r="BK550" s="38"/>
      <c r="BL550" s="38"/>
      <c r="BM550" s="38"/>
      <c r="BN550" s="38"/>
      <c r="BP550" s="38"/>
      <c r="BQ550" s="38"/>
      <c r="BR550" s="38"/>
      <c r="BS550" s="38"/>
      <c r="BT550" s="38"/>
      <c r="BU550" s="38"/>
      <c r="BV550" s="38"/>
      <c r="BW550" s="38"/>
      <c r="BX550" s="38"/>
      <c r="BY550" s="38"/>
      <c r="BZ550" s="38"/>
      <c r="CA550" s="270"/>
      <c r="CB550" s="38"/>
      <c r="CC550" s="270"/>
      <c r="CD550" s="38"/>
      <c r="CE550" s="38"/>
      <c r="CF550" s="38"/>
      <c r="CG550" s="38"/>
    </row>
    <row r="551" spans="5:85">
      <c r="E551" s="38"/>
      <c r="F551" s="38"/>
      <c r="G551" s="38"/>
      <c r="H551" s="38"/>
      <c r="I551" s="38"/>
      <c r="J551" s="38"/>
      <c r="K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  <c r="AT551" s="38"/>
      <c r="AU551" s="38"/>
      <c r="AV551" s="38"/>
      <c r="AW551" s="38"/>
      <c r="AX551" s="38"/>
      <c r="AY551" s="38"/>
      <c r="AZ551" s="38"/>
      <c r="BA551" s="38"/>
      <c r="BB551" s="38"/>
      <c r="BC551" s="38"/>
      <c r="BE551" s="38"/>
      <c r="BF551" s="38"/>
      <c r="BG551" s="38"/>
      <c r="BH551" s="38"/>
      <c r="BI551" s="38"/>
      <c r="BJ551" s="38"/>
      <c r="BK551" s="38"/>
      <c r="BL551" s="38"/>
      <c r="BM551" s="38"/>
      <c r="BN551" s="38"/>
      <c r="BP551" s="38"/>
      <c r="BQ551" s="38"/>
      <c r="BR551" s="38"/>
      <c r="BS551" s="38"/>
      <c r="BT551" s="38"/>
      <c r="BU551" s="38"/>
      <c r="BV551" s="38"/>
      <c r="BW551" s="38"/>
      <c r="BX551" s="38"/>
      <c r="BY551" s="38"/>
      <c r="BZ551" s="38"/>
      <c r="CA551" s="270"/>
      <c r="CB551" s="38"/>
      <c r="CC551" s="270"/>
      <c r="CD551" s="38"/>
      <c r="CE551" s="38"/>
      <c r="CF551" s="38"/>
      <c r="CG551" s="38"/>
    </row>
    <row r="552" spans="5:85">
      <c r="E552" s="38"/>
      <c r="F552" s="38"/>
      <c r="G552" s="38"/>
      <c r="H552" s="38"/>
      <c r="I552" s="38"/>
      <c r="J552" s="38"/>
      <c r="K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  <c r="AT552" s="38"/>
      <c r="AU552" s="38"/>
      <c r="AV552" s="38"/>
      <c r="AW552" s="38"/>
      <c r="AX552" s="38"/>
      <c r="AY552" s="38"/>
      <c r="AZ552" s="38"/>
      <c r="BA552" s="38"/>
      <c r="BB552" s="38"/>
      <c r="BC552" s="38"/>
      <c r="BE552" s="38"/>
      <c r="BF552" s="38"/>
      <c r="BG552" s="38"/>
      <c r="BH552" s="38"/>
      <c r="BI552" s="38"/>
      <c r="BJ552" s="38"/>
      <c r="BK552" s="38"/>
      <c r="BL552" s="38"/>
      <c r="BM552" s="38"/>
      <c r="BN552" s="38"/>
      <c r="BP552" s="38"/>
      <c r="BQ552" s="38"/>
      <c r="BR552" s="38"/>
      <c r="BS552" s="38"/>
      <c r="BT552" s="38"/>
      <c r="BU552" s="38"/>
      <c r="BV552" s="38"/>
      <c r="BW552" s="38"/>
      <c r="BX552" s="38"/>
      <c r="BY552" s="38"/>
      <c r="BZ552" s="38"/>
      <c r="CA552" s="270"/>
      <c r="CB552" s="38"/>
      <c r="CC552" s="270"/>
      <c r="CD552" s="38"/>
      <c r="CE552" s="38"/>
      <c r="CF552" s="38"/>
      <c r="CG552" s="38"/>
    </row>
    <row r="553" spans="5:85">
      <c r="E553" s="38"/>
      <c r="F553" s="38"/>
      <c r="G553" s="38"/>
      <c r="H553" s="38"/>
      <c r="I553" s="38"/>
      <c r="J553" s="38"/>
      <c r="K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  <c r="AT553" s="38"/>
      <c r="AU553" s="38"/>
      <c r="AV553" s="38"/>
      <c r="AW553" s="38"/>
      <c r="AX553" s="38"/>
      <c r="AY553" s="38"/>
      <c r="AZ553" s="38"/>
      <c r="BA553" s="38"/>
      <c r="BB553" s="38"/>
      <c r="BC553" s="38"/>
      <c r="BE553" s="38"/>
      <c r="BF553" s="38"/>
      <c r="BG553" s="38"/>
      <c r="BH553" s="38"/>
      <c r="BI553" s="38"/>
      <c r="BJ553" s="38"/>
      <c r="BK553" s="38"/>
      <c r="BL553" s="38"/>
      <c r="BM553" s="38"/>
      <c r="BN553" s="38"/>
      <c r="BP553" s="38"/>
      <c r="BQ553" s="38"/>
      <c r="BR553" s="38"/>
      <c r="BS553" s="38"/>
      <c r="BT553" s="38"/>
      <c r="BU553" s="38"/>
      <c r="BV553" s="38"/>
      <c r="BW553" s="38"/>
      <c r="BX553" s="38"/>
      <c r="BY553" s="38"/>
      <c r="BZ553" s="38"/>
      <c r="CA553" s="270"/>
      <c r="CB553" s="38"/>
      <c r="CC553" s="270"/>
      <c r="CD553" s="38"/>
      <c r="CE553" s="38"/>
      <c r="CF553" s="38"/>
      <c r="CG553" s="38"/>
    </row>
    <row r="554" spans="5:85">
      <c r="E554" s="38"/>
      <c r="F554" s="38"/>
      <c r="G554" s="38"/>
      <c r="H554" s="38"/>
      <c r="I554" s="38"/>
      <c r="J554" s="38"/>
      <c r="K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X554" s="38"/>
      <c r="Y554" s="38"/>
      <c r="Z554" s="38"/>
      <c r="AA554" s="38"/>
      <c r="AB554" s="38"/>
      <c r="AC554" s="38"/>
      <c r="AD554" s="38"/>
      <c r="AE554" s="38"/>
      <c r="AF554" s="38"/>
      <c r="AG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T554" s="38"/>
      <c r="AU554" s="38"/>
      <c r="AV554" s="38"/>
      <c r="AW554" s="38"/>
      <c r="AX554" s="38"/>
      <c r="AY554" s="38"/>
      <c r="AZ554" s="38"/>
      <c r="BA554" s="38"/>
      <c r="BB554" s="38"/>
      <c r="BC554" s="38"/>
      <c r="BE554" s="38"/>
      <c r="BF554" s="38"/>
      <c r="BG554" s="38"/>
      <c r="BH554" s="38"/>
      <c r="BI554" s="38"/>
      <c r="BJ554" s="38"/>
      <c r="BK554" s="38"/>
      <c r="BL554" s="38"/>
      <c r="BM554" s="38"/>
      <c r="BN554" s="38"/>
      <c r="BP554" s="38"/>
      <c r="BQ554" s="38"/>
      <c r="BR554" s="38"/>
      <c r="BS554" s="38"/>
      <c r="BT554" s="38"/>
      <c r="BU554" s="38"/>
      <c r="BV554" s="38"/>
      <c r="BW554" s="38"/>
      <c r="BX554" s="38"/>
      <c r="BY554" s="38"/>
      <c r="BZ554" s="38"/>
      <c r="CA554" s="270"/>
      <c r="CB554" s="38"/>
      <c r="CC554" s="270"/>
      <c r="CD554" s="38"/>
      <c r="CE554" s="38"/>
      <c r="CF554" s="38"/>
      <c r="CG554" s="38"/>
    </row>
    <row r="555" spans="5:85">
      <c r="E555" s="38"/>
      <c r="F555" s="38"/>
      <c r="G555" s="38"/>
      <c r="H555" s="38"/>
      <c r="I555" s="38"/>
      <c r="J555" s="38"/>
      <c r="K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  <c r="AT555" s="38"/>
      <c r="AU555" s="38"/>
      <c r="AV555" s="38"/>
      <c r="AW555" s="38"/>
      <c r="AX555" s="38"/>
      <c r="AY555" s="38"/>
      <c r="AZ555" s="38"/>
      <c r="BA555" s="38"/>
      <c r="BB555" s="38"/>
      <c r="BC555" s="38"/>
      <c r="BE555" s="38"/>
      <c r="BF555" s="38"/>
      <c r="BG555" s="38"/>
      <c r="BH555" s="38"/>
      <c r="BI555" s="38"/>
      <c r="BJ555" s="38"/>
      <c r="BK555" s="38"/>
      <c r="BL555" s="38"/>
      <c r="BM555" s="38"/>
      <c r="BN555" s="38"/>
      <c r="BP555" s="38"/>
      <c r="BQ555" s="38"/>
      <c r="BR555" s="38"/>
      <c r="BS555" s="38"/>
      <c r="BT555" s="38"/>
      <c r="BU555" s="38"/>
      <c r="BV555" s="38"/>
      <c r="BW555" s="38"/>
      <c r="BX555" s="38"/>
      <c r="BY555" s="38"/>
      <c r="BZ555" s="38"/>
      <c r="CA555" s="270"/>
      <c r="CB555" s="38"/>
      <c r="CC555" s="270"/>
      <c r="CD555" s="38"/>
      <c r="CE555" s="38"/>
      <c r="CF555" s="38"/>
      <c r="CG555" s="38"/>
    </row>
    <row r="556" spans="5:85">
      <c r="E556" s="38"/>
      <c r="F556" s="38"/>
      <c r="G556" s="38"/>
      <c r="H556" s="38"/>
      <c r="I556" s="38"/>
      <c r="J556" s="38"/>
      <c r="K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  <c r="AT556" s="38"/>
      <c r="AU556" s="38"/>
      <c r="AV556" s="38"/>
      <c r="AW556" s="38"/>
      <c r="AX556" s="38"/>
      <c r="AY556" s="38"/>
      <c r="AZ556" s="38"/>
      <c r="BA556" s="38"/>
      <c r="BB556" s="38"/>
      <c r="BC556" s="38"/>
      <c r="BE556" s="38"/>
      <c r="BF556" s="38"/>
      <c r="BG556" s="38"/>
      <c r="BH556" s="38"/>
      <c r="BI556" s="38"/>
      <c r="BJ556" s="38"/>
      <c r="BK556" s="38"/>
      <c r="BL556" s="38"/>
      <c r="BM556" s="38"/>
      <c r="BN556" s="38"/>
      <c r="BP556" s="38"/>
      <c r="BQ556" s="38"/>
      <c r="BR556" s="38"/>
      <c r="BS556" s="38"/>
      <c r="BT556" s="38"/>
      <c r="BU556" s="38"/>
      <c r="BV556" s="38"/>
      <c r="BW556" s="38"/>
      <c r="BX556" s="38"/>
      <c r="BY556" s="38"/>
      <c r="BZ556" s="38"/>
      <c r="CA556" s="270"/>
      <c r="CB556" s="38"/>
      <c r="CC556" s="270"/>
      <c r="CD556" s="38"/>
      <c r="CE556" s="38"/>
      <c r="CF556" s="38"/>
      <c r="CG556" s="38"/>
    </row>
    <row r="557" spans="5:85">
      <c r="E557" s="38"/>
      <c r="F557" s="38"/>
      <c r="G557" s="38"/>
      <c r="H557" s="38"/>
      <c r="I557" s="38"/>
      <c r="J557" s="38"/>
      <c r="K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  <c r="AT557" s="38"/>
      <c r="AU557" s="38"/>
      <c r="AV557" s="38"/>
      <c r="AW557" s="38"/>
      <c r="AX557" s="38"/>
      <c r="AY557" s="38"/>
      <c r="AZ557" s="38"/>
      <c r="BA557" s="38"/>
      <c r="BB557" s="38"/>
      <c r="BC557" s="38"/>
      <c r="BE557" s="38"/>
      <c r="BF557" s="38"/>
      <c r="BG557" s="38"/>
      <c r="BH557" s="38"/>
      <c r="BI557" s="38"/>
      <c r="BJ557" s="38"/>
      <c r="BK557" s="38"/>
      <c r="BL557" s="38"/>
      <c r="BM557" s="38"/>
      <c r="BN557" s="38"/>
      <c r="BP557" s="38"/>
      <c r="BQ557" s="38"/>
      <c r="BR557" s="38"/>
      <c r="BS557" s="38"/>
      <c r="BT557" s="38"/>
      <c r="BU557" s="38"/>
      <c r="BV557" s="38"/>
      <c r="BW557" s="38"/>
      <c r="BX557" s="38"/>
      <c r="BY557" s="38"/>
      <c r="BZ557" s="38"/>
      <c r="CA557" s="270"/>
      <c r="CB557" s="38"/>
      <c r="CC557" s="270"/>
      <c r="CD557" s="38"/>
      <c r="CE557" s="38"/>
      <c r="CF557" s="38"/>
      <c r="CG557" s="38"/>
    </row>
    <row r="558" spans="5:85">
      <c r="E558" s="38"/>
      <c r="F558" s="38"/>
      <c r="G558" s="38"/>
      <c r="H558" s="38"/>
      <c r="I558" s="38"/>
      <c r="J558" s="38"/>
      <c r="K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X558" s="38"/>
      <c r="Y558" s="38"/>
      <c r="Z558" s="38"/>
      <c r="AA558" s="38"/>
      <c r="AB558" s="38"/>
      <c r="AC558" s="38"/>
      <c r="AD558" s="38"/>
      <c r="AE558" s="38"/>
      <c r="AF558" s="38"/>
      <c r="AG558" s="38"/>
      <c r="AI558" s="38"/>
      <c r="AJ558" s="38"/>
      <c r="AK558" s="38"/>
      <c r="AL558" s="38"/>
      <c r="AM558" s="38"/>
      <c r="AN558" s="38"/>
      <c r="AO558" s="38"/>
      <c r="AP558" s="38"/>
      <c r="AQ558" s="38"/>
      <c r="AR558" s="38"/>
      <c r="AT558" s="38"/>
      <c r="AU558" s="38"/>
      <c r="AV558" s="38"/>
      <c r="AW558" s="38"/>
      <c r="AX558" s="38"/>
      <c r="AY558" s="38"/>
      <c r="AZ558" s="38"/>
      <c r="BA558" s="38"/>
      <c r="BB558" s="38"/>
      <c r="BC558" s="38"/>
      <c r="BE558" s="38"/>
      <c r="BF558" s="38"/>
      <c r="BG558" s="38"/>
      <c r="BH558" s="38"/>
      <c r="BI558" s="38"/>
      <c r="BJ558" s="38"/>
      <c r="BK558" s="38"/>
      <c r="BL558" s="38"/>
      <c r="BM558" s="38"/>
      <c r="BN558" s="38"/>
      <c r="BP558" s="38"/>
      <c r="BQ558" s="38"/>
      <c r="BR558" s="38"/>
      <c r="BS558" s="38"/>
      <c r="BT558" s="38"/>
      <c r="BU558" s="38"/>
      <c r="BV558" s="38"/>
      <c r="BW558" s="38"/>
      <c r="BX558" s="38"/>
      <c r="BY558" s="38"/>
      <c r="BZ558" s="38"/>
      <c r="CA558" s="270"/>
      <c r="CB558" s="38"/>
      <c r="CC558" s="270"/>
      <c r="CD558" s="38"/>
      <c r="CE558" s="38"/>
      <c r="CF558" s="38"/>
      <c r="CG558" s="38"/>
    </row>
    <row r="559" spans="5:85">
      <c r="E559" s="38"/>
      <c r="F559" s="38"/>
      <c r="G559" s="38"/>
      <c r="H559" s="38"/>
      <c r="I559" s="38"/>
      <c r="J559" s="38"/>
      <c r="K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  <c r="AT559" s="38"/>
      <c r="AU559" s="38"/>
      <c r="AV559" s="38"/>
      <c r="AW559" s="38"/>
      <c r="AX559" s="38"/>
      <c r="AY559" s="38"/>
      <c r="AZ559" s="38"/>
      <c r="BA559" s="38"/>
      <c r="BB559" s="38"/>
      <c r="BC559" s="38"/>
      <c r="BE559" s="38"/>
      <c r="BF559" s="38"/>
      <c r="BG559" s="38"/>
      <c r="BH559" s="38"/>
      <c r="BI559" s="38"/>
      <c r="BJ559" s="38"/>
      <c r="BK559" s="38"/>
      <c r="BL559" s="38"/>
      <c r="BM559" s="38"/>
      <c r="BN559" s="38"/>
      <c r="BP559" s="38"/>
      <c r="BQ559" s="38"/>
      <c r="BR559" s="38"/>
      <c r="BS559" s="38"/>
      <c r="BT559" s="38"/>
      <c r="BU559" s="38"/>
      <c r="BV559" s="38"/>
      <c r="BW559" s="38"/>
      <c r="BX559" s="38"/>
      <c r="BY559" s="38"/>
      <c r="BZ559" s="38"/>
      <c r="CA559" s="270"/>
      <c r="CB559" s="38"/>
      <c r="CC559" s="270"/>
      <c r="CD559" s="38"/>
      <c r="CE559" s="38"/>
      <c r="CF559" s="38"/>
      <c r="CG559" s="38"/>
    </row>
    <row r="560" spans="5:85">
      <c r="E560" s="38"/>
      <c r="F560" s="38"/>
      <c r="G560" s="38"/>
      <c r="H560" s="38"/>
      <c r="I560" s="38"/>
      <c r="J560" s="38"/>
      <c r="K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  <c r="AT560" s="38"/>
      <c r="AU560" s="38"/>
      <c r="AV560" s="38"/>
      <c r="AW560" s="38"/>
      <c r="AX560" s="38"/>
      <c r="AY560" s="38"/>
      <c r="AZ560" s="38"/>
      <c r="BA560" s="38"/>
      <c r="BB560" s="38"/>
      <c r="BC560" s="38"/>
      <c r="BE560" s="38"/>
      <c r="BF560" s="38"/>
      <c r="BG560" s="38"/>
      <c r="BH560" s="38"/>
      <c r="BI560" s="38"/>
      <c r="BJ560" s="38"/>
      <c r="BK560" s="38"/>
      <c r="BL560" s="38"/>
      <c r="BM560" s="38"/>
      <c r="BN560" s="38"/>
      <c r="BP560" s="38"/>
      <c r="BQ560" s="38"/>
      <c r="BR560" s="38"/>
      <c r="BS560" s="38"/>
      <c r="BT560" s="38"/>
      <c r="BU560" s="38"/>
      <c r="BV560" s="38"/>
      <c r="BW560" s="38"/>
      <c r="BX560" s="38"/>
      <c r="BY560" s="38"/>
      <c r="BZ560" s="38"/>
      <c r="CA560" s="270"/>
      <c r="CB560" s="38"/>
      <c r="CC560" s="270"/>
      <c r="CD560" s="38"/>
      <c r="CE560" s="38"/>
      <c r="CF560" s="38"/>
      <c r="CG560" s="38"/>
    </row>
    <row r="561" spans="5:85">
      <c r="E561" s="38"/>
      <c r="F561" s="38"/>
      <c r="G561" s="38"/>
      <c r="H561" s="38"/>
      <c r="I561" s="38"/>
      <c r="J561" s="38"/>
      <c r="K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  <c r="AT561" s="38"/>
      <c r="AU561" s="38"/>
      <c r="AV561" s="38"/>
      <c r="AW561" s="38"/>
      <c r="AX561" s="38"/>
      <c r="AY561" s="38"/>
      <c r="AZ561" s="38"/>
      <c r="BA561" s="38"/>
      <c r="BB561" s="38"/>
      <c r="BC561" s="38"/>
      <c r="BE561" s="38"/>
      <c r="BF561" s="38"/>
      <c r="BG561" s="38"/>
      <c r="BH561" s="38"/>
      <c r="BI561" s="38"/>
      <c r="BJ561" s="38"/>
      <c r="BK561" s="38"/>
      <c r="BL561" s="38"/>
      <c r="BM561" s="38"/>
      <c r="BN561" s="38"/>
      <c r="BP561" s="38"/>
      <c r="BQ561" s="38"/>
      <c r="BR561" s="38"/>
      <c r="BS561" s="38"/>
      <c r="BT561" s="38"/>
      <c r="BU561" s="38"/>
      <c r="BV561" s="38"/>
      <c r="BW561" s="38"/>
      <c r="BX561" s="38"/>
      <c r="BY561" s="38"/>
      <c r="BZ561" s="38"/>
      <c r="CA561" s="270"/>
      <c r="CB561" s="38"/>
      <c r="CC561" s="270"/>
      <c r="CD561" s="38"/>
      <c r="CE561" s="38"/>
      <c r="CF561" s="38"/>
      <c r="CG561" s="38"/>
    </row>
    <row r="562" spans="5:85">
      <c r="E562" s="38"/>
      <c r="F562" s="38"/>
      <c r="G562" s="38"/>
      <c r="H562" s="38"/>
      <c r="I562" s="38"/>
      <c r="J562" s="38"/>
      <c r="K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X562" s="38"/>
      <c r="Y562" s="38"/>
      <c r="Z562" s="38"/>
      <c r="AA562" s="38"/>
      <c r="AB562" s="38"/>
      <c r="AC562" s="38"/>
      <c r="AD562" s="38"/>
      <c r="AE562" s="38"/>
      <c r="AF562" s="38"/>
      <c r="AG562" s="38"/>
      <c r="AI562" s="38"/>
      <c r="AJ562" s="38"/>
      <c r="AK562" s="38"/>
      <c r="AL562" s="38"/>
      <c r="AM562" s="38"/>
      <c r="AN562" s="38"/>
      <c r="AO562" s="38"/>
      <c r="AP562" s="38"/>
      <c r="AQ562" s="38"/>
      <c r="AR562" s="38"/>
      <c r="AT562" s="38"/>
      <c r="AU562" s="38"/>
      <c r="AV562" s="38"/>
      <c r="AW562" s="38"/>
      <c r="AX562" s="38"/>
      <c r="AY562" s="38"/>
      <c r="AZ562" s="38"/>
      <c r="BA562" s="38"/>
      <c r="BB562" s="38"/>
      <c r="BC562" s="38"/>
      <c r="BE562" s="38"/>
      <c r="BF562" s="38"/>
      <c r="BG562" s="38"/>
      <c r="BH562" s="38"/>
      <c r="BI562" s="38"/>
      <c r="BJ562" s="38"/>
      <c r="BK562" s="38"/>
      <c r="BL562" s="38"/>
      <c r="BM562" s="38"/>
      <c r="BN562" s="38"/>
      <c r="BP562" s="38"/>
      <c r="BQ562" s="38"/>
      <c r="BR562" s="38"/>
      <c r="BS562" s="38"/>
      <c r="BT562" s="38"/>
      <c r="BU562" s="38"/>
      <c r="BV562" s="38"/>
      <c r="BW562" s="38"/>
      <c r="BX562" s="38"/>
      <c r="BY562" s="38"/>
      <c r="BZ562" s="38"/>
      <c r="CA562" s="270"/>
      <c r="CB562" s="38"/>
      <c r="CC562" s="270"/>
      <c r="CD562" s="38"/>
      <c r="CE562" s="38"/>
      <c r="CF562" s="38"/>
      <c r="CG562" s="38"/>
    </row>
    <row r="563" spans="5:85">
      <c r="E563" s="38"/>
      <c r="F563" s="38"/>
      <c r="G563" s="38"/>
      <c r="H563" s="38"/>
      <c r="I563" s="38"/>
      <c r="J563" s="38"/>
      <c r="K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  <c r="AT563" s="38"/>
      <c r="AU563" s="38"/>
      <c r="AV563" s="38"/>
      <c r="AW563" s="38"/>
      <c r="AX563" s="38"/>
      <c r="AY563" s="38"/>
      <c r="AZ563" s="38"/>
      <c r="BA563" s="38"/>
      <c r="BB563" s="38"/>
      <c r="BC563" s="38"/>
      <c r="BE563" s="38"/>
      <c r="BF563" s="38"/>
      <c r="BG563" s="38"/>
      <c r="BH563" s="38"/>
      <c r="BI563" s="38"/>
      <c r="BJ563" s="38"/>
      <c r="BK563" s="38"/>
      <c r="BL563" s="38"/>
      <c r="BM563" s="38"/>
      <c r="BN563" s="38"/>
      <c r="BP563" s="38"/>
      <c r="BQ563" s="38"/>
      <c r="BR563" s="38"/>
      <c r="BS563" s="38"/>
      <c r="BT563" s="38"/>
      <c r="BU563" s="38"/>
      <c r="BV563" s="38"/>
      <c r="BW563" s="38"/>
      <c r="BX563" s="38"/>
      <c r="BY563" s="38"/>
      <c r="BZ563" s="38"/>
      <c r="CA563" s="270"/>
      <c r="CB563" s="38"/>
      <c r="CC563" s="270"/>
      <c r="CD563" s="38"/>
      <c r="CE563" s="38"/>
      <c r="CF563" s="38"/>
      <c r="CG563" s="38"/>
    </row>
    <row r="564" spans="5:85">
      <c r="E564" s="38"/>
      <c r="F564" s="38"/>
      <c r="G564" s="38"/>
      <c r="H564" s="38"/>
      <c r="I564" s="38"/>
      <c r="J564" s="38"/>
      <c r="K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  <c r="AT564" s="38"/>
      <c r="AU564" s="38"/>
      <c r="AV564" s="38"/>
      <c r="AW564" s="38"/>
      <c r="AX564" s="38"/>
      <c r="AY564" s="38"/>
      <c r="AZ564" s="38"/>
      <c r="BA564" s="38"/>
      <c r="BB564" s="38"/>
      <c r="BC564" s="38"/>
      <c r="BE564" s="38"/>
      <c r="BF564" s="38"/>
      <c r="BG564" s="38"/>
      <c r="BH564" s="38"/>
      <c r="BI564" s="38"/>
      <c r="BJ564" s="38"/>
      <c r="BK564" s="38"/>
      <c r="BL564" s="38"/>
      <c r="BM564" s="38"/>
      <c r="BN564" s="38"/>
      <c r="BP564" s="38"/>
      <c r="BQ564" s="38"/>
      <c r="BR564" s="38"/>
      <c r="BS564" s="38"/>
      <c r="BT564" s="38"/>
      <c r="BU564" s="38"/>
      <c r="BV564" s="38"/>
      <c r="BW564" s="38"/>
      <c r="BX564" s="38"/>
      <c r="BY564" s="38"/>
      <c r="BZ564" s="38"/>
      <c r="CA564" s="270"/>
      <c r="CB564" s="38"/>
      <c r="CC564" s="270"/>
      <c r="CD564" s="38"/>
      <c r="CE564" s="38"/>
      <c r="CF564" s="38"/>
      <c r="CG564" s="38"/>
    </row>
    <row r="565" spans="5:85">
      <c r="E565" s="38"/>
      <c r="F565" s="38"/>
      <c r="G565" s="38"/>
      <c r="H565" s="38"/>
      <c r="I565" s="38"/>
      <c r="J565" s="38"/>
      <c r="K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  <c r="AT565" s="38"/>
      <c r="AU565" s="38"/>
      <c r="AV565" s="38"/>
      <c r="AW565" s="38"/>
      <c r="AX565" s="38"/>
      <c r="AY565" s="38"/>
      <c r="AZ565" s="38"/>
      <c r="BA565" s="38"/>
      <c r="BB565" s="38"/>
      <c r="BC565" s="38"/>
      <c r="BE565" s="38"/>
      <c r="BF565" s="38"/>
      <c r="BG565" s="38"/>
      <c r="BH565" s="38"/>
      <c r="BI565" s="38"/>
      <c r="BJ565" s="38"/>
      <c r="BK565" s="38"/>
      <c r="BL565" s="38"/>
      <c r="BM565" s="38"/>
      <c r="BN565" s="38"/>
      <c r="BP565" s="38"/>
      <c r="BQ565" s="38"/>
      <c r="BR565" s="38"/>
      <c r="BS565" s="38"/>
      <c r="BT565" s="38"/>
      <c r="BU565" s="38"/>
      <c r="BV565" s="38"/>
      <c r="BW565" s="38"/>
      <c r="BX565" s="38"/>
      <c r="BY565" s="38"/>
      <c r="BZ565" s="38"/>
      <c r="CA565" s="270"/>
      <c r="CB565" s="38"/>
      <c r="CC565" s="270"/>
      <c r="CD565" s="38"/>
      <c r="CE565" s="38"/>
      <c r="CF565" s="38"/>
      <c r="CG565" s="38"/>
    </row>
    <row r="566" spans="5:85">
      <c r="E566" s="38"/>
      <c r="F566" s="38"/>
      <c r="G566" s="38"/>
      <c r="H566" s="38"/>
      <c r="I566" s="38"/>
      <c r="J566" s="38"/>
      <c r="K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X566" s="38"/>
      <c r="Y566" s="38"/>
      <c r="Z566" s="38"/>
      <c r="AA566" s="38"/>
      <c r="AB566" s="38"/>
      <c r="AC566" s="38"/>
      <c r="AD566" s="38"/>
      <c r="AE566" s="38"/>
      <c r="AF566" s="38"/>
      <c r="AG566" s="38"/>
      <c r="AI566" s="38"/>
      <c r="AJ566" s="38"/>
      <c r="AK566" s="38"/>
      <c r="AL566" s="38"/>
      <c r="AM566" s="38"/>
      <c r="AN566" s="38"/>
      <c r="AO566" s="38"/>
      <c r="AP566" s="38"/>
      <c r="AQ566" s="38"/>
      <c r="AR566" s="38"/>
      <c r="AT566" s="38"/>
      <c r="AU566" s="38"/>
      <c r="AV566" s="38"/>
      <c r="AW566" s="38"/>
      <c r="AX566" s="38"/>
      <c r="AY566" s="38"/>
      <c r="AZ566" s="38"/>
      <c r="BA566" s="38"/>
      <c r="BB566" s="38"/>
      <c r="BC566" s="38"/>
      <c r="BE566" s="38"/>
      <c r="BF566" s="38"/>
      <c r="BG566" s="38"/>
      <c r="BH566" s="38"/>
      <c r="BI566" s="38"/>
      <c r="BJ566" s="38"/>
      <c r="BK566" s="38"/>
      <c r="BL566" s="38"/>
      <c r="BM566" s="38"/>
      <c r="BN566" s="38"/>
      <c r="BP566" s="38"/>
      <c r="BQ566" s="38"/>
      <c r="BR566" s="38"/>
      <c r="BS566" s="38"/>
      <c r="BT566" s="38"/>
      <c r="BU566" s="38"/>
      <c r="BV566" s="38"/>
      <c r="BW566" s="38"/>
      <c r="BX566" s="38"/>
      <c r="BY566" s="38"/>
      <c r="BZ566" s="38"/>
      <c r="CA566" s="270"/>
      <c r="CB566" s="38"/>
      <c r="CC566" s="270"/>
      <c r="CD566" s="38"/>
      <c r="CE566" s="38"/>
      <c r="CF566" s="38"/>
      <c r="CG566" s="38"/>
    </row>
    <row r="567" spans="5:85">
      <c r="E567" s="38"/>
      <c r="F567" s="38"/>
      <c r="G567" s="38"/>
      <c r="H567" s="38"/>
      <c r="I567" s="38"/>
      <c r="J567" s="38"/>
      <c r="K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  <c r="AT567" s="38"/>
      <c r="AU567" s="38"/>
      <c r="AV567" s="38"/>
      <c r="AW567" s="38"/>
      <c r="AX567" s="38"/>
      <c r="AY567" s="38"/>
      <c r="AZ567" s="38"/>
      <c r="BA567" s="38"/>
      <c r="BB567" s="38"/>
      <c r="BC567" s="38"/>
      <c r="BE567" s="38"/>
      <c r="BF567" s="38"/>
      <c r="BG567" s="38"/>
      <c r="BH567" s="38"/>
      <c r="BI567" s="38"/>
      <c r="BJ567" s="38"/>
      <c r="BK567" s="38"/>
      <c r="BL567" s="38"/>
      <c r="BM567" s="38"/>
      <c r="BN567" s="38"/>
      <c r="BP567" s="38"/>
      <c r="BQ567" s="38"/>
      <c r="BR567" s="38"/>
      <c r="BS567" s="38"/>
      <c r="BT567" s="38"/>
      <c r="BU567" s="38"/>
      <c r="BV567" s="38"/>
      <c r="BW567" s="38"/>
      <c r="BX567" s="38"/>
      <c r="BY567" s="38"/>
      <c r="BZ567" s="38"/>
      <c r="CA567" s="270"/>
      <c r="CB567" s="38"/>
      <c r="CC567" s="270"/>
      <c r="CD567" s="38"/>
      <c r="CE567" s="38"/>
      <c r="CF567" s="38"/>
      <c r="CG567" s="38"/>
    </row>
    <row r="568" spans="5:85">
      <c r="E568" s="38"/>
      <c r="F568" s="38"/>
      <c r="G568" s="38"/>
      <c r="H568" s="38"/>
      <c r="I568" s="38"/>
      <c r="J568" s="38"/>
      <c r="K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  <c r="AT568" s="38"/>
      <c r="AU568" s="38"/>
      <c r="AV568" s="38"/>
      <c r="AW568" s="38"/>
      <c r="AX568" s="38"/>
      <c r="AY568" s="38"/>
      <c r="AZ568" s="38"/>
      <c r="BA568" s="38"/>
      <c r="BB568" s="38"/>
      <c r="BC568" s="38"/>
      <c r="BE568" s="38"/>
      <c r="BF568" s="38"/>
      <c r="BG568" s="38"/>
      <c r="BH568" s="38"/>
      <c r="BI568" s="38"/>
      <c r="BJ568" s="38"/>
      <c r="BK568" s="38"/>
      <c r="BL568" s="38"/>
      <c r="BM568" s="38"/>
      <c r="BN568" s="38"/>
      <c r="BP568" s="38"/>
      <c r="BQ568" s="38"/>
      <c r="BR568" s="38"/>
      <c r="BS568" s="38"/>
      <c r="BT568" s="38"/>
      <c r="BU568" s="38"/>
      <c r="BV568" s="38"/>
      <c r="BW568" s="38"/>
      <c r="BX568" s="38"/>
      <c r="BY568" s="38"/>
      <c r="BZ568" s="38"/>
      <c r="CA568" s="270"/>
      <c r="CB568" s="38"/>
      <c r="CC568" s="270"/>
      <c r="CD568" s="38"/>
      <c r="CE568" s="38"/>
      <c r="CF568" s="38"/>
      <c r="CG568" s="38"/>
    </row>
    <row r="569" spans="5:85">
      <c r="E569" s="38"/>
      <c r="F569" s="38"/>
      <c r="G569" s="38"/>
      <c r="H569" s="38"/>
      <c r="I569" s="38"/>
      <c r="J569" s="38"/>
      <c r="K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  <c r="AT569" s="38"/>
      <c r="AU569" s="38"/>
      <c r="AV569" s="38"/>
      <c r="AW569" s="38"/>
      <c r="AX569" s="38"/>
      <c r="AY569" s="38"/>
      <c r="AZ569" s="38"/>
      <c r="BA569" s="38"/>
      <c r="BB569" s="38"/>
      <c r="BC569" s="38"/>
      <c r="BE569" s="38"/>
      <c r="BF569" s="38"/>
      <c r="BG569" s="38"/>
      <c r="BH569" s="38"/>
      <c r="BI569" s="38"/>
      <c r="BJ569" s="38"/>
      <c r="BK569" s="38"/>
      <c r="BL569" s="38"/>
      <c r="BM569" s="38"/>
      <c r="BN569" s="38"/>
      <c r="BP569" s="38"/>
      <c r="BQ569" s="38"/>
      <c r="BR569" s="38"/>
      <c r="BS569" s="38"/>
      <c r="BT569" s="38"/>
      <c r="BU569" s="38"/>
      <c r="BV569" s="38"/>
      <c r="BW569" s="38"/>
      <c r="BX569" s="38"/>
      <c r="BY569" s="38"/>
      <c r="BZ569" s="38"/>
      <c r="CA569" s="270"/>
      <c r="CB569" s="38"/>
      <c r="CC569" s="270"/>
      <c r="CD569" s="38"/>
      <c r="CE569" s="38"/>
      <c r="CF569" s="38"/>
      <c r="CG569" s="38"/>
    </row>
    <row r="570" spans="5:85">
      <c r="E570" s="38"/>
      <c r="F570" s="38"/>
      <c r="G570" s="38"/>
      <c r="H570" s="38"/>
      <c r="I570" s="38"/>
      <c r="J570" s="38"/>
      <c r="K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X570" s="38"/>
      <c r="Y570" s="38"/>
      <c r="Z570" s="38"/>
      <c r="AA570" s="38"/>
      <c r="AB570" s="38"/>
      <c r="AC570" s="38"/>
      <c r="AD570" s="38"/>
      <c r="AE570" s="38"/>
      <c r="AF570" s="38"/>
      <c r="AG570" s="38"/>
      <c r="AI570" s="38"/>
      <c r="AJ570" s="38"/>
      <c r="AK570" s="38"/>
      <c r="AL570" s="38"/>
      <c r="AM570" s="38"/>
      <c r="AN570" s="38"/>
      <c r="AO570" s="38"/>
      <c r="AP570" s="38"/>
      <c r="AQ570" s="38"/>
      <c r="AR570" s="38"/>
      <c r="AT570" s="38"/>
      <c r="AU570" s="38"/>
      <c r="AV570" s="38"/>
      <c r="AW570" s="38"/>
      <c r="AX570" s="38"/>
      <c r="AY570" s="38"/>
      <c r="AZ570" s="38"/>
      <c r="BA570" s="38"/>
      <c r="BB570" s="38"/>
      <c r="BC570" s="38"/>
      <c r="BE570" s="38"/>
      <c r="BF570" s="38"/>
      <c r="BG570" s="38"/>
      <c r="BH570" s="38"/>
      <c r="BI570" s="38"/>
      <c r="BJ570" s="38"/>
      <c r="BK570" s="38"/>
      <c r="BL570" s="38"/>
      <c r="BM570" s="38"/>
      <c r="BN570" s="38"/>
      <c r="BP570" s="38"/>
      <c r="BQ570" s="38"/>
      <c r="BR570" s="38"/>
      <c r="BS570" s="38"/>
      <c r="BT570" s="38"/>
      <c r="BU570" s="38"/>
      <c r="BV570" s="38"/>
      <c r="BW570" s="38"/>
      <c r="BX570" s="38"/>
      <c r="BY570" s="38"/>
      <c r="BZ570" s="38"/>
      <c r="CA570" s="270"/>
      <c r="CB570" s="38"/>
      <c r="CC570" s="270"/>
      <c r="CD570" s="38"/>
      <c r="CE570" s="38"/>
      <c r="CF570" s="38"/>
      <c r="CG570" s="38"/>
    </row>
    <row r="571" spans="5:85">
      <c r="E571" s="38"/>
      <c r="F571" s="38"/>
      <c r="G571" s="38"/>
      <c r="H571" s="38"/>
      <c r="I571" s="38"/>
      <c r="J571" s="38"/>
      <c r="K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X571" s="38"/>
      <c r="Y571" s="38"/>
      <c r="Z571" s="38"/>
      <c r="AA571" s="38"/>
      <c r="AB571" s="38"/>
      <c r="AC571" s="38"/>
      <c r="AD571" s="38"/>
      <c r="AE571" s="38"/>
      <c r="AF571" s="38"/>
      <c r="AG571" s="38"/>
      <c r="AI571" s="38"/>
      <c r="AJ571" s="38"/>
      <c r="AK571" s="38"/>
      <c r="AL571" s="38"/>
      <c r="AM571" s="38"/>
      <c r="AN571" s="38"/>
      <c r="AO571" s="38"/>
      <c r="AP571" s="38"/>
      <c r="AQ571" s="38"/>
      <c r="AR571" s="38"/>
      <c r="AT571" s="38"/>
      <c r="AU571" s="38"/>
      <c r="AV571" s="38"/>
      <c r="AW571" s="38"/>
      <c r="AX571" s="38"/>
      <c r="AY571" s="38"/>
      <c r="AZ571" s="38"/>
      <c r="BA571" s="38"/>
      <c r="BB571" s="38"/>
      <c r="BC571" s="38"/>
      <c r="BE571" s="38"/>
      <c r="BF571" s="38"/>
      <c r="BG571" s="38"/>
      <c r="BH571" s="38"/>
      <c r="BI571" s="38"/>
      <c r="BJ571" s="38"/>
      <c r="BK571" s="38"/>
      <c r="BL571" s="38"/>
      <c r="BM571" s="38"/>
      <c r="BN571" s="38"/>
      <c r="BP571" s="38"/>
      <c r="BQ571" s="38"/>
      <c r="BR571" s="38"/>
      <c r="BS571" s="38"/>
      <c r="BT571" s="38"/>
      <c r="BU571" s="38"/>
      <c r="BV571" s="38"/>
      <c r="BW571" s="38"/>
      <c r="BX571" s="38"/>
      <c r="BY571" s="38"/>
      <c r="BZ571" s="38"/>
      <c r="CA571" s="270"/>
      <c r="CB571" s="38"/>
      <c r="CC571" s="270"/>
      <c r="CD571" s="38"/>
      <c r="CE571" s="38"/>
      <c r="CF571" s="38"/>
      <c r="CG571" s="38"/>
    </row>
    <row r="572" spans="5:85">
      <c r="E572" s="38"/>
      <c r="F572" s="38"/>
      <c r="G572" s="38"/>
      <c r="H572" s="38"/>
      <c r="I572" s="38"/>
      <c r="J572" s="38"/>
      <c r="K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X572" s="38"/>
      <c r="Y572" s="38"/>
      <c r="Z572" s="38"/>
      <c r="AA572" s="38"/>
      <c r="AB572" s="38"/>
      <c r="AC572" s="38"/>
      <c r="AD572" s="38"/>
      <c r="AE572" s="38"/>
      <c r="AF572" s="38"/>
      <c r="AG572" s="38"/>
      <c r="AI572" s="38"/>
      <c r="AJ572" s="38"/>
      <c r="AK572" s="38"/>
      <c r="AL572" s="38"/>
      <c r="AM572" s="38"/>
      <c r="AN572" s="38"/>
      <c r="AO572" s="38"/>
      <c r="AP572" s="38"/>
      <c r="AQ572" s="38"/>
      <c r="AR572" s="38"/>
      <c r="AT572" s="38"/>
      <c r="AU572" s="38"/>
      <c r="AV572" s="38"/>
      <c r="AW572" s="38"/>
      <c r="AX572" s="38"/>
      <c r="AY572" s="38"/>
      <c r="AZ572" s="38"/>
      <c r="BA572" s="38"/>
      <c r="BB572" s="38"/>
      <c r="BC572" s="38"/>
      <c r="BE572" s="38"/>
      <c r="BF572" s="38"/>
      <c r="BG572" s="38"/>
      <c r="BH572" s="38"/>
      <c r="BI572" s="38"/>
      <c r="BJ572" s="38"/>
      <c r="BK572" s="38"/>
      <c r="BL572" s="38"/>
      <c r="BM572" s="38"/>
      <c r="BN572" s="38"/>
      <c r="BP572" s="38"/>
      <c r="BQ572" s="38"/>
      <c r="BR572" s="38"/>
      <c r="BS572" s="38"/>
      <c r="BT572" s="38"/>
      <c r="BU572" s="38"/>
      <c r="BV572" s="38"/>
      <c r="BW572" s="38"/>
      <c r="BX572" s="38"/>
      <c r="BY572" s="38"/>
      <c r="BZ572" s="38"/>
      <c r="CA572" s="270"/>
      <c r="CB572" s="38"/>
      <c r="CC572" s="270"/>
      <c r="CD572" s="38"/>
      <c r="CE572" s="38"/>
      <c r="CF572" s="38"/>
      <c r="CG572" s="38"/>
    </row>
    <row r="573" spans="5:85">
      <c r="E573" s="38"/>
      <c r="F573" s="38"/>
      <c r="G573" s="38"/>
      <c r="H573" s="38"/>
      <c r="I573" s="38"/>
      <c r="J573" s="38"/>
      <c r="K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  <c r="AT573" s="38"/>
      <c r="AU573" s="38"/>
      <c r="AV573" s="38"/>
      <c r="AW573" s="38"/>
      <c r="AX573" s="38"/>
      <c r="AY573" s="38"/>
      <c r="AZ573" s="38"/>
      <c r="BA573" s="38"/>
      <c r="BB573" s="38"/>
      <c r="BC573" s="38"/>
      <c r="BE573" s="38"/>
      <c r="BF573" s="38"/>
      <c r="BG573" s="38"/>
      <c r="BH573" s="38"/>
      <c r="BI573" s="38"/>
      <c r="BJ573" s="38"/>
      <c r="BK573" s="38"/>
      <c r="BL573" s="38"/>
      <c r="BM573" s="38"/>
      <c r="BN573" s="38"/>
      <c r="BP573" s="38"/>
      <c r="BQ573" s="38"/>
      <c r="BR573" s="38"/>
      <c r="BS573" s="38"/>
      <c r="BT573" s="38"/>
      <c r="BU573" s="38"/>
      <c r="BV573" s="38"/>
      <c r="BW573" s="38"/>
      <c r="BX573" s="38"/>
      <c r="BY573" s="38"/>
      <c r="BZ573" s="38"/>
      <c r="CA573" s="270"/>
      <c r="CB573" s="38"/>
      <c r="CC573" s="270"/>
      <c r="CD573" s="38"/>
      <c r="CE573" s="38"/>
      <c r="CF573" s="38"/>
      <c r="CG573" s="38"/>
    </row>
    <row r="574" spans="5:85">
      <c r="E574" s="38"/>
      <c r="F574" s="38"/>
      <c r="G574" s="38"/>
      <c r="H574" s="38"/>
      <c r="I574" s="38"/>
      <c r="J574" s="38"/>
      <c r="K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  <c r="AT574" s="38"/>
      <c r="AU574" s="38"/>
      <c r="AV574" s="38"/>
      <c r="AW574" s="38"/>
      <c r="AX574" s="38"/>
      <c r="AY574" s="38"/>
      <c r="AZ574" s="38"/>
      <c r="BA574" s="38"/>
      <c r="BB574" s="38"/>
      <c r="BC574" s="38"/>
      <c r="BE574" s="38"/>
      <c r="BF574" s="38"/>
      <c r="BG574" s="38"/>
      <c r="BH574" s="38"/>
      <c r="BI574" s="38"/>
      <c r="BJ574" s="38"/>
      <c r="BK574" s="38"/>
      <c r="BL574" s="38"/>
      <c r="BM574" s="38"/>
      <c r="BN574" s="38"/>
      <c r="BP574" s="38"/>
      <c r="BQ574" s="38"/>
      <c r="BR574" s="38"/>
      <c r="BS574" s="38"/>
      <c r="BT574" s="38"/>
      <c r="BU574" s="38"/>
      <c r="BV574" s="38"/>
      <c r="BW574" s="38"/>
      <c r="BX574" s="38"/>
      <c r="BY574" s="38"/>
      <c r="BZ574" s="38"/>
      <c r="CA574" s="270"/>
      <c r="CB574" s="38"/>
      <c r="CC574" s="270"/>
      <c r="CD574" s="38"/>
      <c r="CE574" s="38"/>
      <c r="CF574" s="38"/>
      <c r="CG574" s="38"/>
    </row>
    <row r="575" spans="5:85">
      <c r="E575" s="38"/>
      <c r="F575" s="38"/>
      <c r="G575" s="38"/>
      <c r="H575" s="38"/>
      <c r="I575" s="38"/>
      <c r="J575" s="38"/>
      <c r="K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  <c r="AT575" s="38"/>
      <c r="AU575" s="38"/>
      <c r="AV575" s="38"/>
      <c r="AW575" s="38"/>
      <c r="AX575" s="38"/>
      <c r="AY575" s="38"/>
      <c r="AZ575" s="38"/>
      <c r="BA575" s="38"/>
      <c r="BB575" s="38"/>
      <c r="BC575" s="38"/>
      <c r="BE575" s="38"/>
      <c r="BF575" s="38"/>
      <c r="BG575" s="38"/>
      <c r="BH575" s="38"/>
      <c r="BI575" s="38"/>
      <c r="BJ575" s="38"/>
      <c r="BK575" s="38"/>
      <c r="BL575" s="38"/>
      <c r="BM575" s="38"/>
      <c r="BN575" s="38"/>
      <c r="BP575" s="38"/>
      <c r="BQ575" s="38"/>
      <c r="BR575" s="38"/>
      <c r="BS575" s="38"/>
      <c r="BT575" s="38"/>
      <c r="BU575" s="38"/>
      <c r="BV575" s="38"/>
      <c r="BW575" s="38"/>
      <c r="BX575" s="38"/>
      <c r="BY575" s="38"/>
      <c r="BZ575" s="38"/>
      <c r="CA575" s="270"/>
      <c r="CB575" s="38"/>
      <c r="CC575" s="270"/>
      <c r="CD575" s="38"/>
      <c r="CE575" s="38"/>
      <c r="CF575" s="38"/>
      <c r="CG575" s="38"/>
    </row>
    <row r="576" spans="5:85">
      <c r="E576" s="38"/>
      <c r="F576" s="38"/>
      <c r="G576" s="38"/>
      <c r="H576" s="38"/>
      <c r="I576" s="38"/>
      <c r="J576" s="38"/>
      <c r="K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X576" s="38"/>
      <c r="Y576" s="38"/>
      <c r="Z576" s="38"/>
      <c r="AA576" s="38"/>
      <c r="AB576" s="38"/>
      <c r="AC576" s="38"/>
      <c r="AD576" s="38"/>
      <c r="AE576" s="38"/>
      <c r="AF576" s="38"/>
      <c r="AG576" s="38"/>
      <c r="AI576" s="38"/>
      <c r="AJ576" s="38"/>
      <c r="AK576" s="38"/>
      <c r="AL576" s="38"/>
      <c r="AM576" s="38"/>
      <c r="AN576" s="38"/>
      <c r="AO576" s="38"/>
      <c r="AP576" s="38"/>
      <c r="AQ576" s="38"/>
      <c r="AR576" s="38"/>
      <c r="AT576" s="38"/>
      <c r="AU576" s="38"/>
      <c r="AV576" s="38"/>
      <c r="AW576" s="38"/>
      <c r="AX576" s="38"/>
      <c r="AY576" s="38"/>
      <c r="AZ576" s="38"/>
      <c r="BA576" s="38"/>
      <c r="BB576" s="38"/>
      <c r="BC576" s="38"/>
      <c r="BE576" s="38"/>
      <c r="BF576" s="38"/>
      <c r="BG576" s="38"/>
      <c r="BH576" s="38"/>
      <c r="BI576" s="38"/>
      <c r="BJ576" s="38"/>
      <c r="BK576" s="38"/>
      <c r="BL576" s="38"/>
      <c r="BM576" s="38"/>
      <c r="BN576" s="38"/>
      <c r="BP576" s="38"/>
      <c r="BQ576" s="38"/>
      <c r="BR576" s="38"/>
      <c r="BS576" s="38"/>
      <c r="BT576" s="38"/>
      <c r="BU576" s="38"/>
      <c r="BV576" s="38"/>
      <c r="BW576" s="38"/>
      <c r="BX576" s="38"/>
      <c r="BY576" s="38"/>
      <c r="BZ576" s="38"/>
      <c r="CA576" s="270"/>
      <c r="CB576" s="38"/>
      <c r="CC576" s="270"/>
      <c r="CD576" s="38"/>
      <c r="CE576" s="38"/>
      <c r="CF576" s="38"/>
      <c r="CG576" s="38"/>
    </row>
    <row r="577" spans="5:85">
      <c r="E577" s="38"/>
      <c r="F577" s="38"/>
      <c r="G577" s="38"/>
      <c r="H577" s="38"/>
      <c r="I577" s="38"/>
      <c r="J577" s="38"/>
      <c r="K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  <c r="AT577" s="38"/>
      <c r="AU577" s="38"/>
      <c r="AV577" s="38"/>
      <c r="AW577" s="38"/>
      <c r="AX577" s="38"/>
      <c r="AY577" s="38"/>
      <c r="AZ577" s="38"/>
      <c r="BA577" s="38"/>
      <c r="BB577" s="38"/>
      <c r="BC577" s="38"/>
      <c r="BE577" s="38"/>
      <c r="BF577" s="38"/>
      <c r="BG577" s="38"/>
      <c r="BH577" s="38"/>
      <c r="BI577" s="38"/>
      <c r="BJ577" s="38"/>
      <c r="BK577" s="38"/>
      <c r="BL577" s="38"/>
      <c r="BM577" s="38"/>
      <c r="BN577" s="38"/>
      <c r="BP577" s="38"/>
      <c r="BQ577" s="38"/>
      <c r="BR577" s="38"/>
      <c r="BS577" s="38"/>
      <c r="BT577" s="38"/>
      <c r="BU577" s="38"/>
      <c r="BV577" s="38"/>
      <c r="BW577" s="38"/>
      <c r="BX577" s="38"/>
      <c r="BY577" s="38"/>
      <c r="BZ577" s="38"/>
      <c r="CA577" s="270"/>
      <c r="CB577" s="38"/>
      <c r="CC577" s="270"/>
      <c r="CD577" s="38"/>
      <c r="CE577" s="38"/>
      <c r="CF577" s="38"/>
      <c r="CG577" s="38"/>
    </row>
    <row r="578" spans="5:85">
      <c r="E578" s="38"/>
      <c r="F578" s="38"/>
      <c r="G578" s="38"/>
      <c r="H578" s="38"/>
      <c r="I578" s="38"/>
      <c r="J578" s="38"/>
      <c r="K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  <c r="AT578" s="38"/>
      <c r="AU578" s="38"/>
      <c r="AV578" s="38"/>
      <c r="AW578" s="38"/>
      <c r="AX578" s="38"/>
      <c r="AY578" s="38"/>
      <c r="AZ578" s="38"/>
      <c r="BA578" s="38"/>
      <c r="BB578" s="38"/>
      <c r="BC578" s="38"/>
      <c r="BE578" s="38"/>
      <c r="BF578" s="38"/>
      <c r="BG578" s="38"/>
      <c r="BH578" s="38"/>
      <c r="BI578" s="38"/>
      <c r="BJ578" s="38"/>
      <c r="BK578" s="38"/>
      <c r="BL578" s="38"/>
      <c r="BM578" s="38"/>
      <c r="BN578" s="38"/>
      <c r="BP578" s="38"/>
      <c r="BQ578" s="38"/>
      <c r="BR578" s="38"/>
      <c r="BS578" s="38"/>
      <c r="BT578" s="38"/>
      <c r="BU578" s="38"/>
      <c r="BV578" s="38"/>
      <c r="BW578" s="38"/>
      <c r="BX578" s="38"/>
      <c r="BY578" s="38"/>
      <c r="BZ578" s="38"/>
      <c r="CA578" s="270"/>
      <c r="CB578" s="38"/>
      <c r="CC578" s="270"/>
      <c r="CD578" s="38"/>
      <c r="CE578" s="38"/>
      <c r="CF578" s="38"/>
      <c r="CG578" s="38"/>
    </row>
    <row r="579" spans="5:85">
      <c r="E579" s="38"/>
      <c r="F579" s="38"/>
      <c r="G579" s="38"/>
      <c r="H579" s="38"/>
      <c r="I579" s="38"/>
      <c r="J579" s="38"/>
      <c r="K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  <c r="AT579" s="38"/>
      <c r="AU579" s="38"/>
      <c r="AV579" s="38"/>
      <c r="AW579" s="38"/>
      <c r="AX579" s="38"/>
      <c r="AY579" s="38"/>
      <c r="AZ579" s="38"/>
      <c r="BA579" s="38"/>
      <c r="BB579" s="38"/>
      <c r="BC579" s="38"/>
      <c r="BE579" s="38"/>
      <c r="BF579" s="38"/>
      <c r="BG579" s="38"/>
      <c r="BH579" s="38"/>
      <c r="BI579" s="38"/>
      <c r="BJ579" s="38"/>
      <c r="BK579" s="38"/>
      <c r="BL579" s="38"/>
      <c r="BM579" s="38"/>
      <c r="BN579" s="38"/>
      <c r="BP579" s="38"/>
      <c r="BQ579" s="38"/>
      <c r="BR579" s="38"/>
      <c r="BS579" s="38"/>
      <c r="BT579" s="38"/>
      <c r="BU579" s="38"/>
      <c r="BV579" s="38"/>
      <c r="BW579" s="38"/>
      <c r="BX579" s="38"/>
      <c r="BY579" s="38"/>
      <c r="BZ579" s="38"/>
      <c r="CA579" s="270"/>
      <c r="CB579" s="38"/>
      <c r="CC579" s="270"/>
      <c r="CD579" s="38"/>
      <c r="CE579" s="38"/>
      <c r="CF579" s="38"/>
      <c r="CG579" s="38"/>
    </row>
    <row r="580" spans="5:85">
      <c r="E580" s="38"/>
      <c r="F580" s="38"/>
      <c r="G580" s="38"/>
      <c r="H580" s="38"/>
      <c r="I580" s="38"/>
      <c r="J580" s="38"/>
      <c r="K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X580" s="38"/>
      <c r="Y580" s="38"/>
      <c r="Z580" s="38"/>
      <c r="AA580" s="38"/>
      <c r="AB580" s="38"/>
      <c r="AC580" s="38"/>
      <c r="AD580" s="38"/>
      <c r="AE580" s="38"/>
      <c r="AF580" s="38"/>
      <c r="AG580" s="38"/>
      <c r="AI580" s="38"/>
      <c r="AJ580" s="38"/>
      <c r="AK580" s="38"/>
      <c r="AL580" s="38"/>
      <c r="AM580" s="38"/>
      <c r="AN580" s="38"/>
      <c r="AO580" s="38"/>
      <c r="AP580" s="38"/>
      <c r="AQ580" s="38"/>
      <c r="AR580" s="38"/>
      <c r="AT580" s="38"/>
      <c r="AU580" s="38"/>
      <c r="AV580" s="38"/>
      <c r="AW580" s="38"/>
      <c r="AX580" s="38"/>
      <c r="AY580" s="38"/>
      <c r="AZ580" s="38"/>
      <c r="BA580" s="38"/>
      <c r="BB580" s="38"/>
      <c r="BC580" s="38"/>
      <c r="BE580" s="38"/>
      <c r="BF580" s="38"/>
      <c r="BG580" s="38"/>
      <c r="BH580" s="38"/>
      <c r="BI580" s="38"/>
      <c r="BJ580" s="38"/>
      <c r="BK580" s="38"/>
      <c r="BL580" s="38"/>
      <c r="BM580" s="38"/>
      <c r="BN580" s="38"/>
      <c r="BP580" s="38"/>
      <c r="BQ580" s="38"/>
      <c r="BR580" s="38"/>
      <c r="BS580" s="38"/>
      <c r="BT580" s="38"/>
      <c r="BU580" s="38"/>
      <c r="BV580" s="38"/>
      <c r="BW580" s="38"/>
      <c r="BX580" s="38"/>
      <c r="BY580" s="38"/>
      <c r="BZ580" s="38"/>
      <c r="CA580" s="270"/>
      <c r="CB580" s="38"/>
      <c r="CC580" s="270"/>
      <c r="CD580" s="38"/>
      <c r="CE580" s="38"/>
      <c r="CF580" s="38"/>
      <c r="CG580" s="38"/>
    </row>
    <row r="581" spans="5:85">
      <c r="E581" s="38"/>
      <c r="F581" s="38"/>
      <c r="G581" s="38"/>
      <c r="H581" s="38"/>
      <c r="I581" s="38"/>
      <c r="J581" s="38"/>
      <c r="K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X581" s="38"/>
      <c r="Y581" s="38"/>
      <c r="Z581" s="38"/>
      <c r="AA581" s="38"/>
      <c r="AB581" s="38"/>
      <c r="AC581" s="38"/>
      <c r="AD581" s="38"/>
      <c r="AE581" s="38"/>
      <c r="AF581" s="38"/>
      <c r="AG581" s="38"/>
      <c r="AI581" s="38"/>
      <c r="AJ581" s="38"/>
      <c r="AK581" s="38"/>
      <c r="AL581" s="38"/>
      <c r="AM581" s="38"/>
      <c r="AN581" s="38"/>
      <c r="AO581" s="38"/>
      <c r="AP581" s="38"/>
      <c r="AQ581" s="38"/>
      <c r="AR581" s="38"/>
      <c r="AT581" s="38"/>
      <c r="AU581" s="38"/>
      <c r="AV581" s="38"/>
      <c r="AW581" s="38"/>
      <c r="AX581" s="38"/>
      <c r="AY581" s="38"/>
      <c r="AZ581" s="38"/>
      <c r="BA581" s="38"/>
      <c r="BB581" s="38"/>
      <c r="BC581" s="38"/>
      <c r="BE581" s="38"/>
      <c r="BF581" s="38"/>
      <c r="BG581" s="38"/>
      <c r="BH581" s="38"/>
      <c r="BI581" s="38"/>
      <c r="BJ581" s="38"/>
      <c r="BK581" s="38"/>
      <c r="BL581" s="38"/>
      <c r="BM581" s="38"/>
      <c r="BN581" s="38"/>
      <c r="BP581" s="38"/>
      <c r="BQ581" s="38"/>
      <c r="BR581" s="38"/>
      <c r="BS581" s="38"/>
      <c r="BT581" s="38"/>
      <c r="BU581" s="38"/>
      <c r="BV581" s="38"/>
      <c r="BW581" s="38"/>
      <c r="BX581" s="38"/>
      <c r="BY581" s="38"/>
      <c r="BZ581" s="38"/>
      <c r="CA581" s="270"/>
      <c r="CB581" s="38"/>
      <c r="CC581" s="270"/>
      <c r="CD581" s="38"/>
      <c r="CE581" s="38"/>
      <c r="CF581" s="38"/>
      <c r="CG581" s="38"/>
    </row>
    <row r="582" spans="5:85">
      <c r="E582" s="38"/>
      <c r="F582" s="38"/>
      <c r="G582" s="38"/>
      <c r="H582" s="38"/>
      <c r="I582" s="38"/>
      <c r="J582" s="38"/>
      <c r="K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X582" s="38"/>
      <c r="Y582" s="38"/>
      <c r="Z582" s="38"/>
      <c r="AA582" s="38"/>
      <c r="AB582" s="38"/>
      <c r="AC582" s="38"/>
      <c r="AD582" s="38"/>
      <c r="AE582" s="38"/>
      <c r="AF582" s="38"/>
      <c r="AG582" s="38"/>
      <c r="AI582" s="38"/>
      <c r="AJ582" s="38"/>
      <c r="AK582" s="38"/>
      <c r="AL582" s="38"/>
      <c r="AM582" s="38"/>
      <c r="AN582" s="38"/>
      <c r="AO582" s="38"/>
      <c r="AP582" s="38"/>
      <c r="AQ582" s="38"/>
      <c r="AR582" s="38"/>
      <c r="AT582" s="38"/>
      <c r="AU582" s="38"/>
      <c r="AV582" s="38"/>
      <c r="AW582" s="38"/>
      <c r="AX582" s="38"/>
      <c r="AY582" s="38"/>
      <c r="AZ582" s="38"/>
      <c r="BA582" s="38"/>
      <c r="BB582" s="38"/>
      <c r="BC582" s="38"/>
      <c r="BE582" s="38"/>
      <c r="BF582" s="38"/>
      <c r="BG582" s="38"/>
      <c r="BH582" s="38"/>
      <c r="BI582" s="38"/>
      <c r="BJ582" s="38"/>
      <c r="BK582" s="38"/>
      <c r="BL582" s="38"/>
      <c r="BM582" s="38"/>
      <c r="BN582" s="38"/>
      <c r="BP582" s="38"/>
      <c r="BQ582" s="38"/>
      <c r="BR582" s="38"/>
      <c r="BS582" s="38"/>
      <c r="BT582" s="38"/>
      <c r="BU582" s="38"/>
      <c r="BV582" s="38"/>
      <c r="BW582" s="38"/>
      <c r="BX582" s="38"/>
      <c r="BY582" s="38"/>
      <c r="BZ582" s="38"/>
      <c r="CA582" s="270"/>
      <c r="CB582" s="38"/>
      <c r="CC582" s="270"/>
      <c r="CD582" s="38"/>
      <c r="CE582" s="38"/>
      <c r="CF582" s="38"/>
      <c r="CG582" s="38"/>
    </row>
    <row r="583" spans="5:85">
      <c r="E583" s="38"/>
      <c r="F583" s="38"/>
      <c r="G583" s="38"/>
      <c r="H583" s="38"/>
      <c r="I583" s="38"/>
      <c r="J583" s="38"/>
      <c r="K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X583" s="38"/>
      <c r="Y583" s="38"/>
      <c r="Z583" s="38"/>
      <c r="AA583" s="38"/>
      <c r="AB583" s="38"/>
      <c r="AC583" s="38"/>
      <c r="AD583" s="38"/>
      <c r="AE583" s="38"/>
      <c r="AF583" s="38"/>
      <c r="AG583" s="38"/>
      <c r="AI583" s="38"/>
      <c r="AJ583" s="38"/>
      <c r="AK583" s="38"/>
      <c r="AL583" s="38"/>
      <c r="AM583" s="38"/>
      <c r="AN583" s="38"/>
      <c r="AO583" s="38"/>
      <c r="AP583" s="38"/>
      <c r="AQ583" s="38"/>
      <c r="AR583" s="38"/>
      <c r="AT583" s="38"/>
      <c r="AU583" s="38"/>
      <c r="AV583" s="38"/>
      <c r="AW583" s="38"/>
      <c r="AX583" s="38"/>
      <c r="AY583" s="38"/>
      <c r="AZ583" s="38"/>
      <c r="BA583" s="38"/>
      <c r="BB583" s="38"/>
      <c r="BC583" s="38"/>
      <c r="BE583" s="38"/>
      <c r="BF583" s="38"/>
      <c r="BG583" s="38"/>
      <c r="BH583" s="38"/>
      <c r="BI583" s="38"/>
      <c r="BJ583" s="38"/>
      <c r="BK583" s="38"/>
      <c r="BL583" s="38"/>
      <c r="BM583" s="38"/>
      <c r="BN583" s="38"/>
      <c r="BP583" s="38"/>
      <c r="BQ583" s="38"/>
      <c r="BR583" s="38"/>
      <c r="BS583" s="38"/>
      <c r="BT583" s="38"/>
      <c r="BU583" s="38"/>
      <c r="BV583" s="38"/>
      <c r="BW583" s="38"/>
      <c r="BX583" s="38"/>
      <c r="BY583" s="38"/>
      <c r="BZ583" s="38"/>
      <c r="CA583" s="270"/>
      <c r="CB583" s="38"/>
      <c r="CC583" s="270"/>
      <c r="CD583" s="38"/>
      <c r="CE583" s="38"/>
      <c r="CF583" s="38"/>
      <c r="CG583" s="38"/>
    </row>
    <row r="584" spans="5:85">
      <c r="E584" s="38"/>
      <c r="F584" s="38"/>
      <c r="G584" s="38"/>
      <c r="H584" s="38"/>
      <c r="I584" s="38"/>
      <c r="J584" s="38"/>
      <c r="K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X584" s="38"/>
      <c r="Y584" s="38"/>
      <c r="Z584" s="38"/>
      <c r="AA584" s="38"/>
      <c r="AB584" s="38"/>
      <c r="AC584" s="38"/>
      <c r="AD584" s="38"/>
      <c r="AE584" s="38"/>
      <c r="AF584" s="38"/>
      <c r="AG584" s="38"/>
      <c r="AI584" s="38"/>
      <c r="AJ584" s="38"/>
      <c r="AK584" s="38"/>
      <c r="AL584" s="38"/>
      <c r="AM584" s="38"/>
      <c r="AN584" s="38"/>
      <c r="AO584" s="38"/>
      <c r="AP584" s="38"/>
      <c r="AQ584" s="38"/>
      <c r="AR584" s="38"/>
      <c r="AT584" s="38"/>
      <c r="AU584" s="38"/>
      <c r="AV584" s="38"/>
      <c r="AW584" s="38"/>
      <c r="AX584" s="38"/>
      <c r="AY584" s="38"/>
      <c r="AZ584" s="38"/>
      <c r="BA584" s="38"/>
      <c r="BB584" s="38"/>
      <c r="BC584" s="38"/>
      <c r="BE584" s="38"/>
      <c r="BF584" s="38"/>
      <c r="BG584" s="38"/>
      <c r="BH584" s="38"/>
      <c r="BI584" s="38"/>
      <c r="BJ584" s="38"/>
      <c r="BK584" s="38"/>
      <c r="BL584" s="38"/>
      <c r="BM584" s="38"/>
      <c r="BN584" s="38"/>
      <c r="BP584" s="38"/>
      <c r="BQ584" s="38"/>
      <c r="BR584" s="38"/>
      <c r="BS584" s="38"/>
      <c r="BT584" s="38"/>
      <c r="BU584" s="38"/>
      <c r="BV584" s="38"/>
      <c r="BW584" s="38"/>
      <c r="BX584" s="38"/>
      <c r="BY584" s="38"/>
      <c r="BZ584" s="38"/>
      <c r="CA584" s="270"/>
      <c r="CB584" s="38"/>
      <c r="CC584" s="270"/>
      <c r="CD584" s="38"/>
      <c r="CE584" s="38"/>
      <c r="CF584" s="38"/>
      <c r="CG584" s="38"/>
    </row>
    <row r="585" spans="5:85">
      <c r="E585" s="38"/>
      <c r="F585" s="38"/>
      <c r="G585" s="38"/>
      <c r="H585" s="38"/>
      <c r="I585" s="38"/>
      <c r="J585" s="38"/>
      <c r="K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X585" s="38"/>
      <c r="Y585" s="38"/>
      <c r="Z585" s="38"/>
      <c r="AA585" s="38"/>
      <c r="AB585" s="38"/>
      <c r="AC585" s="38"/>
      <c r="AD585" s="38"/>
      <c r="AE585" s="38"/>
      <c r="AF585" s="38"/>
      <c r="AG585" s="38"/>
      <c r="AI585" s="38"/>
      <c r="AJ585" s="38"/>
      <c r="AK585" s="38"/>
      <c r="AL585" s="38"/>
      <c r="AM585" s="38"/>
      <c r="AN585" s="38"/>
      <c r="AO585" s="38"/>
      <c r="AP585" s="38"/>
      <c r="AQ585" s="38"/>
      <c r="AR585" s="38"/>
      <c r="AT585" s="38"/>
      <c r="AU585" s="38"/>
      <c r="AV585" s="38"/>
      <c r="AW585" s="38"/>
      <c r="AX585" s="38"/>
      <c r="AY585" s="38"/>
      <c r="AZ585" s="38"/>
      <c r="BA585" s="38"/>
      <c r="BB585" s="38"/>
      <c r="BC585" s="38"/>
      <c r="BE585" s="38"/>
      <c r="BF585" s="38"/>
      <c r="BG585" s="38"/>
      <c r="BH585" s="38"/>
      <c r="BI585" s="38"/>
      <c r="BJ585" s="38"/>
      <c r="BK585" s="38"/>
      <c r="BL585" s="38"/>
      <c r="BM585" s="38"/>
      <c r="BN585" s="38"/>
      <c r="BP585" s="38"/>
      <c r="BQ585" s="38"/>
      <c r="BR585" s="38"/>
      <c r="BS585" s="38"/>
      <c r="BT585" s="38"/>
      <c r="BU585" s="38"/>
      <c r="BV585" s="38"/>
      <c r="BW585" s="38"/>
      <c r="BX585" s="38"/>
      <c r="BY585" s="38"/>
      <c r="BZ585" s="38"/>
      <c r="CA585" s="270"/>
      <c r="CB585" s="38"/>
      <c r="CC585" s="270"/>
      <c r="CD585" s="38"/>
      <c r="CE585" s="38"/>
      <c r="CF585" s="38"/>
      <c r="CG585" s="38"/>
    </row>
    <row r="586" spans="5:85">
      <c r="E586" s="38"/>
      <c r="F586" s="38"/>
      <c r="G586" s="38"/>
      <c r="H586" s="38"/>
      <c r="I586" s="38"/>
      <c r="J586" s="38"/>
      <c r="K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X586" s="38"/>
      <c r="Y586" s="38"/>
      <c r="Z586" s="38"/>
      <c r="AA586" s="38"/>
      <c r="AB586" s="38"/>
      <c r="AC586" s="38"/>
      <c r="AD586" s="38"/>
      <c r="AE586" s="38"/>
      <c r="AF586" s="38"/>
      <c r="AG586" s="38"/>
      <c r="AI586" s="38"/>
      <c r="AJ586" s="38"/>
      <c r="AK586" s="38"/>
      <c r="AL586" s="38"/>
      <c r="AM586" s="38"/>
      <c r="AN586" s="38"/>
      <c r="AO586" s="38"/>
      <c r="AP586" s="38"/>
      <c r="AQ586" s="38"/>
      <c r="AR586" s="38"/>
      <c r="AT586" s="38"/>
      <c r="AU586" s="38"/>
      <c r="AV586" s="38"/>
      <c r="AW586" s="38"/>
      <c r="AX586" s="38"/>
      <c r="AY586" s="38"/>
      <c r="AZ586" s="38"/>
      <c r="BA586" s="38"/>
      <c r="BB586" s="38"/>
      <c r="BC586" s="38"/>
      <c r="BE586" s="38"/>
      <c r="BF586" s="38"/>
      <c r="BG586" s="38"/>
      <c r="BH586" s="38"/>
      <c r="BI586" s="38"/>
      <c r="BJ586" s="38"/>
      <c r="BK586" s="38"/>
      <c r="BL586" s="38"/>
      <c r="BM586" s="38"/>
      <c r="BN586" s="38"/>
      <c r="BP586" s="38"/>
      <c r="BQ586" s="38"/>
      <c r="BR586" s="38"/>
      <c r="BS586" s="38"/>
      <c r="BT586" s="38"/>
      <c r="BU586" s="38"/>
      <c r="BV586" s="38"/>
      <c r="BW586" s="38"/>
      <c r="BX586" s="38"/>
      <c r="BY586" s="38"/>
      <c r="BZ586" s="38"/>
      <c r="CA586" s="270"/>
      <c r="CB586" s="38"/>
      <c r="CC586" s="270"/>
      <c r="CD586" s="38"/>
      <c r="CE586" s="38"/>
      <c r="CF586" s="38"/>
      <c r="CG586" s="38"/>
    </row>
    <row r="587" spans="5:85">
      <c r="E587" s="38"/>
      <c r="F587" s="38"/>
      <c r="G587" s="38"/>
      <c r="H587" s="38"/>
      <c r="I587" s="38"/>
      <c r="J587" s="38"/>
      <c r="K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  <c r="AT587" s="38"/>
      <c r="AU587" s="38"/>
      <c r="AV587" s="38"/>
      <c r="AW587" s="38"/>
      <c r="AX587" s="38"/>
      <c r="AY587" s="38"/>
      <c r="AZ587" s="38"/>
      <c r="BA587" s="38"/>
      <c r="BB587" s="38"/>
      <c r="BC587" s="38"/>
      <c r="BE587" s="38"/>
      <c r="BF587" s="38"/>
      <c r="BG587" s="38"/>
      <c r="BH587" s="38"/>
      <c r="BI587" s="38"/>
      <c r="BJ587" s="38"/>
      <c r="BK587" s="38"/>
      <c r="BL587" s="38"/>
      <c r="BM587" s="38"/>
      <c r="BN587" s="38"/>
      <c r="BP587" s="38"/>
      <c r="BQ587" s="38"/>
      <c r="BR587" s="38"/>
      <c r="BS587" s="38"/>
      <c r="BT587" s="38"/>
      <c r="BU587" s="38"/>
      <c r="BV587" s="38"/>
      <c r="BW587" s="38"/>
      <c r="BX587" s="38"/>
      <c r="BY587" s="38"/>
      <c r="BZ587" s="38"/>
      <c r="CA587" s="270"/>
      <c r="CB587" s="38"/>
      <c r="CC587" s="270"/>
      <c r="CD587" s="38"/>
      <c r="CE587" s="38"/>
      <c r="CF587" s="38"/>
      <c r="CG587" s="38"/>
    </row>
    <row r="588" spans="5:85">
      <c r="E588" s="38"/>
      <c r="F588" s="38"/>
      <c r="G588" s="38"/>
      <c r="H588" s="38"/>
      <c r="I588" s="38"/>
      <c r="J588" s="38"/>
      <c r="K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  <c r="AT588" s="38"/>
      <c r="AU588" s="38"/>
      <c r="AV588" s="38"/>
      <c r="AW588" s="38"/>
      <c r="AX588" s="38"/>
      <c r="AY588" s="38"/>
      <c r="AZ588" s="38"/>
      <c r="BA588" s="38"/>
      <c r="BB588" s="38"/>
      <c r="BC588" s="38"/>
      <c r="BE588" s="38"/>
      <c r="BF588" s="38"/>
      <c r="BG588" s="38"/>
      <c r="BH588" s="38"/>
      <c r="BI588" s="38"/>
      <c r="BJ588" s="38"/>
      <c r="BK588" s="38"/>
      <c r="BL588" s="38"/>
      <c r="BM588" s="38"/>
      <c r="BN588" s="38"/>
      <c r="BP588" s="38"/>
      <c r="BQ588" s="38"/>
      <c r="BR588" s="38"/>
      <c r="BS588" s="38"/>
      <c r="BT588" s="38"/>
      <c r="BU588" s="38"/>
      <c r="BV588" s="38"/>
      <c r="BW588" s="38"/>
      <c r="BX588" s="38"/>
      <c r="BY588" s="38"/>
      <c r="BZ588" s="38"/>
      <c r="CA588" s="270"/>
      <c r="CB588" s="38"/>
      <c r="CC588" s="270"/>
      <c r="CD588" s="38"/>
      <c r="CE588" s="38"/>
      <c r="CF588" s="38"/>
      <c r="CG588" s="38"/>
    </row>
    <row r="589" spans="5:85">
      <c r="E589" s="38"/>
      <c r="F589" s="38"/>
      <c r="G589" s="38"/>
      <c r="H589" s="38"/>
      <c r="I589" s="38"/>
      <c r="J589" s="38"/>
      <c r="K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  <c r="AT589" s="38"/>
      <c r="AU589" s="38"/>
      <c r="AV589" s="38"/>
      <c r="AW589" s="38"/>
      <c r="AX589" s="38"/>
      <c r="AY589" s="38"/>
      <c r="AZ589" s="38"/>
      <c r="BA589" s="38"/>
      <c r="BB589" s="38"/>
      <c r="BC589" s="38"/>
      <c r="BE589" s="38"/>
      <c r="BF589" s="38"/>
      <c r="BG589" s="38"/>
      <c r="BH589" s="38"/>
      <c r="BI589" s="38"/>
      <c r="BJ589" s="38"/>
      <c r="BK589" s="38"/>
      <c r="BL589" s="38"/>
      <c r="BM589" s="38"/>
      <c r="BN589" s="38"/>
      <c r="BP589" s="38"/>
      <c r="BQ589" s="38"/>
      <c r="BR589" s="38"/>
      <c r="BS589" s="38"/>
      <c r="BT589" s="38"/>
      <c r="BU589" s="38"/>
      <c r="BV589" s="38"/>
      <c r="BW589" s="38"/>
      <c r="BX589" s="38"/>
      <c r="BY589" s="38"/>
      <c r="BZ589" s="38"/>
      <c r="CA589" s="270"/>
      <c r="CB589" s="38"/>
      <c r="CC589" s="270"/>
      <c r="CD589" s="38"/>
      <c r="CE589" s="38"/>
      <c r="CF589" s="38"/>
      <c r="CG589" s="38"/>
    </row>
    <row r="590" spans="5:85">
      <c r="E590" s="38"/>
      <c r="F590" s="38"/>
      <c r="G590" s="38"/>
      <c r="H590" s="38"/>
      <c r="I590" s="38"/>
      <c r="J590" s="38"/>
      <c r="K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X590" s="38"/>
      <c r="Y590" s="38"/>
      <c r="Z590" s="38"/>
      <c r="AA590" s="38"/>
      <c r="AB590" s="38"/>
      <c r="AC590" s="38"/>
      <c r="AD590" s="38"/>
      <c r="AE590" s="38"/>
      <c r="AF590" s="38"/>
      <c r="AG590" s="38"/>
      <c r="AI590" s="38"/>
      <c r="AJ590" s="38"/>
      <c r="AK590" s="38"/>
      <c r="AL590" s="38"/>
      <c r="AM590" s="38"/>
      <c r="AN590" s="38"/>
      <c r="AO590" s="38"/>
      <c r="AP590" s="38"/>
      <c r="AQ590" s="38"/>
      <c r="AR590" s="38"/>
      <c r="AT590" s="38"/>
      <c r="AU590" s="38"/>
      <c r="AV590" s="38"/>
      <c r="AW590" s="38"/>
      <c r="AX590" s="38"/>
      <c r="AY590" s="38"/>
      <c r="AZ590" s="38"/>
      <c r="BA590" s="38"/>
      <c r="BB590" s="38"/>
      <c r="BC590" s="38"/>
      <c r="BE590" s="38"/>
      <c r="BF590" s="38"/>
      <c r="BG590" s="38"/>
      <c r="BH590" s="38"/>
      <c r="BI590" s="38"/>
      <c r="BJ590" s="38"/>
      <c r="BK590" s="38"/>
      <c r="BL590" s="38"/>
      <c r="BM590" s="38"/>
      <c r="BN590" s="38"/>
      <c r="BP590" s="38"/>
      <c r="BQ590" s="38"/>
      <c r="BR590" s="38"/>
      <c r="BS590" s="38"/>
      <c r="BT590" s="38"/>
      <c r="BU590" s="38"/>
      <c r="BV590" s="38"/>
      <c r="BW590" s="38"/>
      <c r="BX590" s="38"/>
      <c r="BY590" s="38"/>
      <c r="BZ590" s="38"/>
      <c r="CA590" s="270"/>
      <c r="CB590" s="38"/>
      <c r="CC590" s="270"/>
      <c r="CD590" s="38"/>
      <c r="CE590" s="38"/>
      <c r="CF590" s="38"/>
      <c r="CG590" s="38"/>
    </row>
    <row r="591" spans="5:85">
      <c r="E591" s="38"/>
      <c r="F591" s="38"/>
      <c r="G591" s="38"/>
      <c r="H591" s="38"/>
      <c r="I591" s="38"/>
      <c r="J591" s="38"/>
      <c r="K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  <c r="AT591" s="38"/>
      <c r="AU591" s="38"/>
      <c r="AV591" s="38"/>
      <c r="AW591" s="38"/>
      <c r="AX591" s="38"/>
      <c r="AY591" s="38"/>
      <c r="AZ591" s="38"/>
      <c r="BA591" s="38"/>
      <c r="BB591" s="38"/>
      <c r="BC591" s="38"/>
      <c r="BE591" s="38"/>
      <c r="BF591" s="38"/>
      <c r="BG591" s="38"/>
      <c r="BH591" s="38"/>
      <c r="BI591" s="38"/>
      <c r="BJ591" s="38"/>
      <c r="BK591" s="38"/>
      <c r="BL591" s="38"/>
      <c r="BM591" s="38"/>
      <c r="BN591" s="38"/>
      <c r="BP591" s="38"/>
      <c r="BQ591" s="38"/>
      <c r="BR591" s="38"/>
      <c r="BS591" s="38"/>
      <c r="BT591" s="38"/>
      <c r="BU591" s="38"/>
      <c r="BV591" s="38"/>
      <c r="BW591" s="38"/>
      <c r="BX591" s="38"/>
      <c r="BY591" s="38"/>
      <c r="BZ591" s="38"/>
      <c r="CA591" s="270"/>
      <c r="CB591" s="38"/>
      <c r="CC591" s="270"/>
      <c r="CD591" s="38"/>
      <c r="CE591" s="38"/>
      <c r="CF591" s="38"/>
      <c r="CG591" s="38"/>
    </row>
    <row r="592" spans="5:85">
      <c r="E592" s="38"/>
      <c r="F592" s="38"/>
      <c r="G592" s="38"/>
      <c r="H592" s="38"/>
      <c r="I592" s="38"/>
      <c r="J592" s="38"/>
      <c r="K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  <c r="AT592" s="38"/>
      <c r="AU592" s="38"/>
      <c r="AV592" s="38"/>
      <c r="AW592" s="38"/>
      <c r="AX592" s="38"/>
      <c r="AY592" s="38"/>
      <c r="AZ592" s="38"/>
      <c r="BA592" s="38"/>
      <c r="BB592" s="38"/>
      <c r="BC592" s="38"/>
      <c r="BE592" s="38"/>
      <c r="BF592" s="38"/>
      <c r="BG592" s="38"/>
      <c r="BH592" s="38"/>
      <c r="BI592" s="38"/>
      <c r="BJ592" s="38"/>
      <c r="BK592" s="38"/>
      <c r="BL592" s="38"/>
      <c r="BM592" s="38"/>
      <c r="BN592" s="38"/>
      <c r="BP592" s="38"/>
      <c r="BQ592" s="38"/>
      <c r="BR592" s="38"/>
      <c r="BS592" s="38"/>
      <c r="BT592" s="38"/>
      <c r="BU592" s="38"/>
      <c r="BV592" s="38"/>
      <c r="BW592" s="38"/>
      <c r="BX592" s="38"/>
      <c r="BY592" s="38"/>
      <c r="BZ592" s="38"/>
      <c r="CA592" s="270"/>
      <c r="CB592" s="38"/>
      <c r="CC592" s="270"/>
      <c r="CD592" s="38"/>
      <c r="CE592" s="38"/>
      <c r="CF592" s="38"/>
      <c r="CG592" s="38"/>
    </row>
    <row r="593" spans="5:85">
      <c r="E593" s="38"/>
      <c r="F593" s="38"/>
      <c r="G593" s="38"/>
      <c r="H593" s="38"/>
      <c r="I593" s="38"/>
      <c r="J593" s="38"/>
      <c r="K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  <c r="AT593" s="38"/>
      <c r="AU593" s="38"/>
      <c r="AV593" s="38"/>
      <c r="AW593" s="38"/>
      <c r="AX593" s="38"/>
      <c r="AY593" s="38"/>
      <c r="AZ593" s="38"/>
      <c r="BA593" s="38"/>
      <c r="BB593" s="38"/>
      <c r="BC593" s="38"/>
      <c r="BE593" s="38"/>
      <c r="BF593" s="38"/>
      <c r="BG593" s="38"/>
      <c r="BH593" s="38"/>
      <c r="BI593" s="38"/>
      <c r="BJ593" s="38"/>
      <c r="BK593" s="38"/>
      <c r="BL593" s="38"/>
      <c r="BM593" s="38"/>
      <c r="BN593" s="38"/>
      <c r="BP593" s="38"/>
      <c r="BQ593" s="38"/>
      <c r="BR593" s="38"/>
      <c r="BS593" s="38"/>
      <c r="BT593" s="38"/>
      <c r="BU593" s="38"/>
      <c r="BV593" s="38"/>
      <c r="BW593" s="38"/>
      <c r="BX593" s="38"/>
      <c r="BY593" s="38"/>
      <c r="BZ593" s="38"/>
      <c r="CA593" s="270"/>
      <c r="CB593" s="38"/>
      <c r="CC593" s="270"/>
      <c r="CD593" s="38"/>
      <c r="CE593" s="38"/>
      <c r="CF593" s="38"/>
      <c r="CG593" s="38"/>
    </row>
    <row r="594" spans="5:85">
      <c r="E594" s="38"/>
      <c r="F594" s="38"/>
      <c r="G594" s="38"/>
      <c r="H594" s="38"/>
      <c r="I594" s="38"/>
      <c r="J594" s="38"/>
      <c r="K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X594" s="38"/>
      <c r="Y594" s="38"/>
      <c r="Z594" s="38"/>
      <c r="AA594" s="38"/>
      <c r="AB594" s="38"/>
      <c r="AC594" s="38"/>
      <c r="AD594" s="38"/>
      <c r="AE594" s="38"/>
      <c r="AF594" s="38"/>
      <c r="AG594" s="38"/>
      <c r="AI594" s="38"/>
      <c r="AJ594" s="38"/>
      <c r="AK594" s="38"/>
      <c r="AL594" s="38"/>
      <c r="AM594" s="38"/>
      <c r="AN594" s="38"/>
      <c r="AO594" s="38"/>
      <c r="AP594" s="38"/>
      <c r="AQ594" s="38"/>
      <c r="AR594" s="38"/>
      <c r="AT594" s="38"/>
      <c r="AU594" s="38"/>
      <c r="AV594" s="38"/>
      <c r="AW594" s="38"/>
      <c r="AX594" s="38"/>
      <c r="AY594" s="38"/>
      <c r="AZ594" s="38"/>
      <c r="BA594" s="38"/>
      <c r="BB594" s="38"/>
      <c r="BC594" s="38"/>
      <c r="BE594" s="38"/>
      <c r="BF594" s="38"/>
      <c r="BG594" s="38"/>
      <c r="BH594" s="38"/>
      <c r="BI594" s="38"/>
      <c r="BJ594" s="38"/>
      <c r="BK594" s="38"/>
      <c r="BL594" s="38"/>
      <c r="BM594" s="38"/>
      <c r="BN594" s="38"/>
      <c r="BP594" s="38"/>
      <c r="BQ594" s="38"/>
      <c r="BR594" s="38"/>
      <c r="BS594" s="38"/>
      <c r="BT594" s="38"/>
      <c r="BU594" s="38"/>
      <c r="BV594" s="38"/>
      <c r="BW594" s="38"/>
      <c r="BX594" s="38"/>
      <c r="BY594" s="38"/>
      <c r="BZ594" s="38"/>
      <c r="CA594" s="270"/>
      <c r="CB594" s="38"/>
      <c r="CC594" s="270"/>
      <c r="CD594" s="38"/>
      <c r="CE594" s="38"/>
      <c r="CF594" s="38"/>
      <c r="CG594" s="38"/>
    </row>
    <row r="595" spans="5:85">
      <c r="E595" s="38"/>
      <c r="F595" s="38"/>
      <c r="G595" s="38"/>
      <c r="H595" s="38"/>
      <c r="I595" s="38"/>
      <c r="J595" s="38"/>
      <c r="K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  <c r="AT595" s="38"/>
      <c r="AU595" s="38"/>
      <c r="AV595" s="38"/>
      <c r="AW595" s="38"/>
      <c r="AX595" s="38"/>
      <c r="AY595" s="38"/>
      <c r="AZ595" s="38"/>
      <c r="BA595" s="38"/>
      <c r="BB595" s="38"/>
      <c r="BC595" s="38"/>
      <c r="BE595" s="38"/>
      <c r="BF595" s="38"/>
      <c r="BG595" s="38"/>
      <c r="BH595" s="38"/>
      <c r="BI595" s="38"/>
      <c r="BJ595" s="38"/>
      <c r="BK595" s="38"/>
      <c r="BL595" s="38"/>
      <c r="BM595" s="38"/>
      <c r="BN595" s="38"/>
      <c r="BP595" s="38"/>
      <c r="BQ595" s="38"/>
      <c r="BR595" s="38"/>
      <c r="BS595" s="38"/>
      <c r="BT595" s="38"/>
      <c r="BU595" s="38"/>
      <c r="BV595" s="38"/>
      <c r="BW595" s="38"/>
      <c r="BX595" s="38"/>
      <c r="BY595" s="38"/>
      <c r="BZ595" s="38"/>
      <c r="CA595" s="270"/>
      <c r="CB595" s="38"/>
      <c r="CC595" s="270"/>
      <c r="CD595" s="38"/>
      <c r="CE595" s="38"/>
      <c r="CF595" s="38"/>
      <c r="CG595" s="38"/>
    </row>
    <row r="596" spans="5:85">
      <c r="E596" s="38"/>
      <c r="F596" s="38"/>
      <c r="G596" s="38"/>
      <c r="H596" s="38"/>
      <c r="I596" s="38"/>
      <c r="J596" s="38"/>
      <c r="K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  <c r="AT596" s="38"/>
      <c r="AU596" s="38"/>
      <c r="AV596" s="38"/>
      <c r="AW596" s="38"/>
      <c r="AX596" s="38"/>
      <c r="AY596" s="38"/>
      <c r="AZ596" s="38"/>
      <c r="BA596" s="38"/>
      <c r="BB596" s="38"/>
      <c r="BC596" s="38"/>
      <c r="BE596" s="38"/>
      <c r="BF596" s="38"/>
      <c r="BG596" s="38"/>
      <c r="BH596" s="38"/>
      <c r="BI596" s="38"/>
      <c r="BJ596" s="38"/>
      <c r="BK596" s="38"/>
      <c r="BL596" s="38"/>
      <c r="BM596" s="38"/>
      <c r="BN596" s="38"/>
      <c r="BP596" s="38"/>
      <c r="BQ596" s="38"/>
      <c r="BR596" s="38"/>
      <c r="BS596" s="38"/>
      <c r="BT596" s="38"/>
      <c r="BU596" s="38"/>
      <c r="BV596" s="38"/>
      <c r="BW596" s="38"/>
      <c r="BX596" s="38"/>
      <c r="BY596" s="38"/>
      <c r="BZ596" s="38"/>
      <c r="CA596" s="270"/>
      <c r="CB596" s="38"/>
      <c r="CC596" s="270"/>
      <c r="CD596" s="38"/>
      <c r="CE596" s="38"/>
      <c r="CF596" s="38"/>
      <c r="CG596" s="38"/>
    </row>
    <row r="597" spans="5:85">
      <c r="E597" s="38"/>
      <c r="F597" s="38"/>
      <c r="G597" s="38"/>
      <c r="H597" s="38"/>
      <c r="I597" s="38"/>
      <c r="J597" s="38"/>
      <c r="K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  <c r="AT597" s="38"/>
      <c r="AU597" s="38"/>
      <c r="AV597" s="38"/>
      <c r="AW597" s="38"/>
      <c r="AX597" s="38"/>
      <c r="AY597" s="38"/>
      <c r="AZ597" s="38"/>
      <c r="BA597" s="38"/>
      <c r="BB597" s="38"/>
      <c r="BC597" s="38"/>
      <c r="BE597" s="38"/>
      <c r="BF597" s="38"/>
      <c r="BG597" s="38"/>
      <c r="BH597" s="38"/>
      <c r="BI597" s="38"/>
      <c r="BJ597" s="38"/>
      <c r="BK597" s="38"/>
      <c r="BL597" s="38"/>
      <c r="BM597" s="38"/>
      <c r="BN597" s="38"/>
      <c r="BP597" s="38"/>
      <c r="BQ597" s="38"/>
      <c r="BR597" s="38"/>
      <c r="BS597" s="38"/>
      <c r="BT597" s="38"/>
      <c r="BU597" s="38"/>
      <c r="BV597" s="38"/>
      <c r="BW597" s="38"/>
      <c r="BX597" s="38"/>
      <c r="BY597" s="38"/>
      <c r="BZ597" s="38"/>
      <c r="CA597" s="270"/>
      <c r="CB597" s="38"/>
      <c r="CC597" s="270"/>
      <c r="CD597" s="38"/>
      <c r="CE597" s="38"/>
      <c r="CF597" s="38"/>
      <c r="CG597" s="38"/>
    </row>
    <row r="598" spans="5:85">
      <c r="E598" s="38"/>
      <c r="F598" s="38"/>
      <c r="G598" s="38"/>
      <c r="H598" s="38"/>
      <c r="I598" s="38"/>
      <c r="J598" s="38"/>
      <c r="K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X598" s="38"/>
      <c r="Y598" s="38"/>
      <c r="Z598" s="38"/>
      <c r="AA598" s="38"/>
      <c r="AB598" s="38"/>
      <c r="AC598" s="38"/>
      <c r="AD598" s="38"/>
      <c r="AE598" s="38"/>
      <c r="AF598" s="38"/>
      <c r="AG598" s="38"/>
      <c r="AI598" s="38"/>
      <c r="AJ598" s="38"/>
      <c r="AK598" s="38"/>
      <c r="AL598" s="38"/>
      <c r="AM598" s="38"/>
      <c r="AN598" s="38"/>
      <c r="AO598" s="38"/>
      <c r="AP598" s="38"/>
      <c r="AQ598" s="38"/>
      <c r="AR598" s="38"/>
      <c r="AT598" s="38"/>
      <c r="AU598" s="38"/>
      <c r="AV598" s="38"/>
      <c r="AW598" s="38"/>
      <c r="AX598" s="38"/>
      <c r="AY598" s="38"/>
      <c r="AZ598" s="38"/>
      <c r="BA598" s="38"/>
      <c r="BB598" s="38"/>
      <c r="BC598" s="38"/>
      <c r="BE598" s="38"/>
      <c r="BF598" s="38"/>
      <c r="BG598" s="38"/>
      <c r="BH598" s="38"/>
      <c r="BI598" s="38"/>
      <c r="BJ598" s="38"/>
      <c r="BK598" s="38"/>
      <c r="BL598" s="38"/>
      <c r="BM598" s="38"/>
      <c r="BN598" s="38"/>
      <c r="BP598" s="38"/>
      <c r="BQ598" s="38"/>
      <c r="BR598" s="38"/>
      <c r="BS598" s="38"/>
      <c r="BT598" s="38"/>
      <c r="BU598" s="38"/>
      <c r="BV598" s="38"/>
      <c r="BW598" s="38"/>
      <c r="BX598" s="38"/>
      <c r="BY598" s="38"/>
      <c r="BZ598" s="38"/>
      <c r="CA598" s="270"/>
      <c r="CB598" s="38"/>
      <c r="CC598" s="270"/>
      <c r="CD598" s="38"/>
      <c r="CE598" s="38"/>
      <c r="CF598" s="38"/>
      <c r="CG598" s="38"/>
    </row>
    <row r="599" spans="5:85">
      <c r="E599" s="38"/>
      <c r="F599" s="38"/>
      <c r="G599" s="38"/>
      <c r="H599" s="38"/>
      <c r="I599" s="38"/>
      <c r="J599" s="38"/>
      <c r="K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X599" s="38"/>
      <c r="Y599" s="38"/>
      <c r="Z599" s="38"/>
      <c r="AA599" s="38"/>
      <c r="AB599" s="38"/>
      <c r="AC599" s="38"/>
      <c r="AD599" s="38"/>
      <c r="AE599" s="38"/>
      <c r="AF599" s="38"/>
      <c r="AG599" s="38"/>
      <c r="AI599" s="38"/>
      <c r="AJ599" s="38"/>
      <c r="AK599" s="38"/>
      <c r="AL599" s="38"/>
      <c r="AM599" s="38"/>
      <c r="AN599" s="38"/>
      <c r="AO599" s="38"/>
      <c r="AP599" s="38"/>
      <c r="AQ599" s="38"/>
      <c r="AR599" s="38"/>
      <c r="AT599" s="38"/>
      <c r="AU599" s="38"/>
      <c r="AV599" s="38"/>
      <c r="AW599" s="38"/>
      <c r="AX599" s="38"/>
      <c r="AY599" s="38"/>
      <c r="AZ599" s="38"/>
      <c r="BA599" s="38"/>
      <c r="BB599" s="38"/>
      <c r="BC599" s="38"/>
      <c r="BE599" s="38"/>
      <c r="BF599" s="38"/>
      <c r="BG599" s="38"/>
      <c r="BH599" s="38"/>
      <c r="BI599" s="38"/>
      <c r="BJ599" s="38"/>
      <c r="BK599" s="38"/>
      <c r="BL599" s="38"/>
      <c r="BM599" s="38"/>
      <c r="BN599" s="38"/>
      <c r="BP599" s="38"/>
      <c r="BQ599" s="38"/>
      <c r="BR599" s="38"/>
      <c r="BS599" s="38"/>
      <c r="BT599" s="38"/>
      <c r="BU599" s="38"/>
      <c r="BV599" s="38"/>
      <c r="BW599" s="38"/>
      <c r="BX599" s="38"/>
      <c r="BY599" s="38"/>
      <c r="BZ599" s="38"/>
      <c r="CA599" s="270"/>
      <c r="CB599" s="38"/>
      <c r="CC599" s="270"/>
      <c r="CD599" s="38"/>
      <c r="CE599" s="38"/>
      <c r="CF599" s="38"/>
      <c r="CG599" s="38"/>
    </row>
    <row r="600" spans="5:85">
      <c r="E600" s="38"/>
      <c r="F600" s="38"/>
      <c r="G600" s="38"/>
      <c r="H600" s="38"/>
      <c r="I600" s="38"/>
      <c r="J600" s="38"/>
      <c r="K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X600" s="38"/>
      <c r="Y600" s="38"/>
      <c r="Z600" s="38"/>
      <c r="AA600" s="38"/>
      <c r="AB600" s="38"/>
      <c r="AC600" s="38"/>
      <c r="AD600" s="38"/>
      <c r="AE600" s="38"/>
      <c r="AF600" s="38"/>
      <c r="AG600" s="38"/>
      <c r="AI600" s="38"/>
      <c r="AJ600" s="38"/>
      <c r="AK600" s="38"/>
      <c r="AL600" s="38"/>
      <c r="AM600" s="38"/>
      <c r="AN600" s="38"/>
      <c r="AO600" s="38"/>
      <c r="AP600" s="38"/>
      <c r="AQ600" s="38"/>
      <c r="AR600" s="38"/>
      <c r="AT600" s="38"/>
      <c r="AU600" s="38"/>
      <c r="AV600" s="38"/>
      <c r="AW600" s="38"/>
      <c r="AX600" s="38"/>
      <c r="AY600" s="38"/>
      <c r="AZ600" s="38"/>
      <c r="BA600" s="38"/>
      <c r="BB600" s="38"/>
      <c r="BC600" s="38"/>
      <c r="BE600" s="38"/>
      <c r="BF600" s="38"/>
      <c r="BG600" s="38"/>
      <c r="BH600" s="38"/>
      <c r="BI600" s="38"/>
      <c r="BJ600" s="38"/>
      <c r="BK600" s="38"/>
      <c r="BL600" s="38"/>
      <c r="BM600" s="38"/>
      <c r="BN600" s="38"/>
      <c r="BP600" s="38"/>
      <c r="BQ600" s="38"/>
      <c r="BR600" s="38"/>
      <c r="BS600" s="38"/>
      <c r="BT600" s="38"/>
      <c r="BU600" s="38"/>
      <c r="BV600" s="38"/>
      <c r="BW600" s="38"/>
      <c r="BX600" s="38"/>
      <c r="BY600" s="38"/>
      <c r="BZ600" s="38"/>
      <c r="CA600" s="270"/>
      <c r="CB600" s="38"/>
      <c r="CC600" s="270"/>
      <c r="CD600" s="38"/>
      <c r="CE600" s="38"/>
      <c r="CF600" s="38"/>
      <c r="CG600" s="38"/>
    </row>
    <row r="601" spans="5:85">
      <c r="E601" s="38"/>
      <c r="F601" s="38"/>
      <c r="G601" s="38"/>
      <c r="H601" s="38"/>
      <c r="I601" s="38"/>
      <c r="J601" s="38"/>
      <c r="K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  <c r="AT601" s="38"/>
      <c r="AU601" s="38"/>
      <c r="AV601" s="38"/>
      <c r="AW601" s="38"/>
      <c r="AX601" s="38"/>
      <c r="AY601" s="38"/>
      <c r="AZ601" s="38"/>
      <c r="BA601" s="38"/>
      <c r="BB601" s="38"/>
      <c r="BC601" s="38"/>
      <c r="BE601" s="38"/>
      <c r="BF601" s="38"/>
      <c r="BG601" s="38"/>
      <c r="BH601" s="38"/>
      <c r="BI601" s="38"/>
      <c r="BJ601" s="38"/>
      <c r="BK601" s="38"/>
      <c r="BL601" s="38"/>
      <c r="BM601" s="38"/>
      <c r="BN601" s="38"/>
      <c r="BP601" s="38"/>
      <c r="BQ601" s="38"/>
      <c r="BR601" s="38"/>
      <c r="BS601" s="38"/>
      <c r="BT601" s="38"/>
      <c r="BU601" s="38"/>
      <c r="BV601" s="38"/>
      <c r="BW601" s="38"/>
      <c r="BX601" s="38"/>
      <c r="BY601" s="38"/>
      <c r="BZ601" s="38"/>
      <c r="CA601" s="270"/>
      <c r="CB601" s="38"/>
      <c r="CC601" s="270"/>
      <c r="CD601" s="38"/>
      <c r="CE601" s="38"/>
      <c r="CF601" s="38"/>
      <c r="CG601" s="38"/>
    </row>
    <row r="602" spans="5:85">
      <c r="E602" s="38"/>
      <c r="F602" s="38"/>
      <c r="G602" s="38"/>
      <c r="H602" s="38"/>
      <c r="I602" s="38"/>
      <c r="J602" s="38"/>
      <c r="K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  <c r="AT602" s="38"/>
      <c r="AU602" s="38"/>
      <c r="AV602" s="38"/>
      <c r="AW602" s="38"/>
      <c r="AX602" s="38"/>
      <c r="AY602" s="38"/>
      <c r="AZ602" s="38"/>
      <c r="BA602" s="38"/>
      <c r="BB602" s="38"/>
      <c r="BC602" s="38"/>
      <c r="BE602" s="38"/>
      <c r="BF602" s="38"/>
      <c r="BG602" s="38"/>
      <c r="BH602" s="38"/>
      <c r="BI602" s="38"/>
      <c r="BJ602" s="38"/>
      <c r="BK602" s="38"/>
      <c r="BL602" s="38"/>
      <c r="BM602" s="38"/>
      <c r="BN602" s="38"/>
      <c r="BP602" s="38"/>
      <c r="BQ602" s="38"/>
      <c r="BR602" s="38"/>
      <c r="BS602" s="38"/>
      <c r="BT602" s="38"/>
      <c r="BU602" s="38"/>
      <c r="BV602" s="38"/>
      <c r="BW602" s="38"/>
      <c r="BX602" s="38"/>
      <c r="BY602" s="38"/>
      <c r="BZ602" s="38"/>
      <c r="CA602" s="270"/>
      <c r="CB602" s="38"/>
      <c r="CC602" s="270"/>
      <c r="CD602" s="38"/>
      <c r="CE602" s="38"/>
      <c r="CF602" s="38"/>
      <c r="CG602" s="38"/>
    </row>
    <row r="603" spans="5:85">
      <c r="E603" s="38"/>
      <c r="F603" s="38"/>
      <c r="G603" s="38"/>
      <c r="H603" s="38"/>
      <c r="I603" s="38"/>
      <c r="J603" s="38"/>
      <c r="K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  <c r="AT603" s="38"/>
      <c r="AU603" s="38"/>
      <c r="AV603" s="38"/>
      <c r="AW603" s="38"/>
      <c r="AX603" s="38"/>
      <c r="AY603" s="38"/>
      <c r="AZ603" s="38"/>
      <c r="BA603" s="38"/>
      <c r="BB603" s="38"/>
      <c r="BC603" s="38"/>
      <c r="BE603" s="38"/>
      <c r="BF603" s="38"/>
      <c r="BG603" s="38"/>
      <c r="BH603" s="38"/>
      <c r="BI603" s="38"/>
      <c r="BJ603" s="38"/>
      <c r="BK603" s="38"/>
      <c r="BL603" s="38"/>
      <c r="BM603" s="38"/>
      <c r="BN603" s="38"/>
      <c r="BP603" s="38"/>
      <c r="BQ603" s="38"/>
      <c r="BR603" s="38"/>
      <c r="BS603" s="38"/>
      <c r="BT603" s="38"/>
      <c r="BU603" s="38"/>
      <c r="BV603" s="38"/>
      <c r="BW603" s="38"/>
      <c r="BX603" s="38"/>
      <c r="BY603" s="38"/>
      <c r="BZ603" s="38"/>
      <c r="CA603" s="270"/>
      <c r="CB603" s="38"/>
      <c r="CC603" s="270"/>
      <c r="CD603" s="38"/>
      <c r="CE603" s="38"/>
      <c r="CF603" s="38"/>
      <c r="CG603" s="38"/>
    </row>
    <row r="604" spans="5:85">
      <c r="E604" s="38"/>
      <c r="F604" s="38"/>
      <c r="G604" s="38"/>
      <c r="H604" s="38"/>
      <c r="I604" s="38"/>
      <c r="J604" s="38"/>
      <c r="K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X604" s="38"/>
      <c r="Y604" s="38"/>
      <c r="Z604" s="38"/>
      <c r="AA604" s="38"/>
      <c r="AB604" s="38"/>
      <c r="AC604" s="38"/>
      <c r="AD604" s="38"/>
      <c r="AE604" s="38"/>
      <c r="AF604" s="38"/>
      <c r="AG604" s="38"/>
      <c r="AI604" s="38"/>
      <c r="AJ604" s="38"/>
      <c r="AK604" s="38"/>
      <c r="AL604" s="38"/>
      <c r="AM604" s="38"/>
      <c r="AN604" s="38"/>
      <c r="AO604" s="38"/>
      <c r="AP604" s="38"/>
      <c r="AQ604" s="38"/>
      <c r="AR604" s="38"/>
      <c r="AT604" s="38"/>
      <c r="AU604" s="38"/>
      <c r="AV604" s="38"/>
      <c r="AW604" s="38"/>
      <c r="AX604" s="38"/>
      <c r="AY604" s="38"/>
      <c r="AZ604" s="38"/>
      <c r="BA604" s="38"/>
      <c r="BB604" s="38"/>
      <c r="BC604" s="38"/>
      <c r="BE604" s="38"/>
      <c r="BF604" s="38"/>
      <c r="BG604" s="38"/>
      <c r="BH604" s="38"/>
      <c r="BI604" s="38"/>
      <c r="BJ604" s="38"/>
      <c r="BK604" s="38"/>
      <c r="BL604" s="38"/>
      <c r="BM604" s="38"/>
      <c r="BN604" s="38"/>
      <c r="BP604" s="38"/>
      <c r="BQ604" s="38"/>
      <c r="BR604" s="38"/>
      <c r="BS604" s="38"/>
      <c r="BT604" s="38"/>
      <c r="BU604" s="38"/>
      <c r="BV604" s="38"/>
      <c r="BW604" s="38"/>
      <c r="BX604" s="38"/>
      <c r="BY604" s="38"/>
      <c r="BZ604" s="38"/>
      <c r="CA604" s="270"/>
      <c r="CB604" s="38"/>
      <c r="CC604" s="270"/>
      <c r="CD604" s="38"/>
      <c r="CE604" s="38"/>
      <c r="CF604" s="38"/>
      <c r="CG604" s="38"/>
    </row>
    <row r="605" spans="5:85">
      <c r="E605" s="38"/>
      <c r="F605" s="38"/>
      <c r="G605" s="38"/>
      <c r="H605" s="38"/>
      <c r="I605" s="38"/>
      <c r="J605" s="38"/>
      <c r="K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X605" s="38"/>
      <c r="Y605" s="38"/>
      <c r="Z605" s="38"/>
      <c r="AA605" s="38"/>
      <c r="AB605" s="38"/>
      <c r="AC605" s="38"/>
      <c r="AD605" s="38"/>
      <c r="AE605" s="38"/>
      <c r="AF605" s="38"/>
      <c r="AG605" s="38"/>
      <c r="AI605" s="38"/>
      <c r="AJ605" s="38"/>
      <c r="AK605" s="38"/>
      <c r="AL605" s="38"/>
      <c r="AM605" s="38"/>
      <c r="AN605" s="38"/>
      <c r="AO605" s="38"/>
      <c r="AP605" s="38"/>
      <c r="AQ605" s="38"/>
      <c r="AR605" s="38"/>
      <c r="AT605" s="38"/>
      <c r="AU605" s="38"/>
      <c r="AV605" s="38"/>
      <c r="AW605" s="38"/>
      <c r="AX605" s="38"/>
      <c r="AY605" s="38"/>
      <c r="AZ605" s="38"/>
      <c r="BA605" s="38"/>
      <c r="BB605" s="38"/>
      <c r="BC605" s="38"/>
      <c r="BE605" s="38"/>
      <c r="BF605" s="38"/>
      <c r="BG605" s="38"/>
      <c r="BH605" s="38"/>
      <c r="BI605" s="38"/>
      <c r="BJ605" s="38"/>
      <c r="BK605" s="38"/>
      <c r="BL605" s="38"/>
      <c r="BM605" s="38"/>
      <c r="BN605" s="38"/>
      <c r="BP605" s="38"/>
      <c r="BQ605" s="38"/>
      <c r="BR605" s="38"/>
      <c r="BS605" s="38"/>
      <c r="BT605" s="38"/>
      <c r="BU605" s="38"/>
      <c r="BV605" s="38"/>
      <c r="BW605" s="38"/>
      <c r="BX605" s="38"/>
      <c r="BY605" s="38"/>
      <c r="BZ605" s="38"/>
      <c r="CA605" s="270"/>
      <c r="CB605" s="38"/>
      <c r="CC605" s="270"/>
      <c r="CD605" s="38"/>
      <c r="CE605" s="38"/>
      <c r="CF605" s="38"/>
      <c r="CG605" s="38"/>
    </row>
    <row r="606" spans="5:85">
      <c r="E606" s="38"/>
      <c r="F606" s="38"/>
      <c r="G606" s="38"/>
      <c r="H606" s="38"/>
      <c r="I606" s="38"/>
      <c r="J606" s="38"/>
      <c r="K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X606" s="38"/>
      <c r="Y606" s="38"/>
      <c r="Z606" s="38"/>
      <c r="AA606" s="38"/>
      <c r="AB606" s="38"/>
      <c r="AC606" s="38"/>
      <c r="AD606" s="38"/>
      <c r="AE606" s="38"/>
      <c r="AF606" s="38"/>
      <c r="AG606" s="38"/>
      <c r="AI606" s="38"/>
      <c r="AJ606" s="38"/>
      <c r="AK606" s="38"/>
      <c r="AL606" s="38"/>
      <c r="AM606" s="38"/>
      <c r="AN606" s="38"/>
      <c r="AO606" s="38"/>
      <c r="AP606" s="38"/>
      <c r="AQ606" s="38"/>
      <c r="AR606" s="38"/>
      <c r="AT606" s="38"/>
      <c r="AU606" s="38"/>
      <c r="AV606" s="38"/>
      <c r="AW606" s="38"/>
      <c r="AX606" s="38"/>
      <c r="AY606" s="38"/>
      <c r="AZ606" s="38"/>
      <c r="BA606" s="38"/>
      <c r="BB606" s="38"/>
      <c r="BC606" s="38"/>
      <c r="BE606" s="38"/>
      <c r="BF606" s="38"/>
      <c r="BG606" s="38"/>
      <c r="BH606" s="38"/>
      <c r="BI606" s="38"/>
      <c r="BJ606" s="38"/>
      <c r="BK606" s="38"/>
      <c r="BL606" s="38"/>
      <c r="BM606" s="38"/>
      <c r="BN606" s="38"/>
      <c r="BP606" s="38"/>
      <c r="BQ606" s="38"/>
      <c r="BR606" s="38"/>
      <c r="BS606" s="38"/>
      <c r="BT606" s="38"/>
      <c r="BU606" s="38"/>
      <c r="BV606" s="38"/>
      <c r="BW606" s="38"/>
      <c r="BX606" s="38"/>
      <c r="BY606" s="38"/>
      <c r="BZ606" s="38"/>
      <c r="CA606" s="270"/>
      <c r="CB606" s="38"/>
      <c r="CC606" s="270"/>
      <c r="CD606" s="38"/>
      <c r="CE606" s="38"/>
      <c r="CF606" s="38"/>
      <c r="CG606" s="38"/>
    </row>
    <row r="607" spans="5:85">
      <c r="E607" s="38"/>
      <c r="F607" s="38"/>
      <c r="G607" s="38"/>
      <c r="H607" s="38"/>
      <c r="I607" s="38"/>
      <c r="J607" s="38"/>
      <c r="K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X607" s="38"/>
      <c r="Y607" s="38"/>
      <c r="Z607" s="38"/>
      <c r="AA607" s="38"/>
      <c r="AB607" s="38"/>
      <c r="AC607" s="38"/>
      <c r="AD607" s="38"/>
      <c r="AE607" s="38"/>
      <c r="AF607" s="38"/>
      <c r="AG607" s="38"/>
      <c r="AI607" s="38"/>
      <c r="AJ607" s="38"/>
      <c r="AK607" s="38"/>
      <c r="AL607" s="38"/>
      <c r="AM607" s="38"/>
      <c r="AN607" s="38"/>
      <c r="AO607" s="38"/>
      <c r="AP607" s="38"/>
      <c r="AQ607" s="38"/>
      <c r="AR607" s="38"/>
      <c r="AT607" s="38"/>
      <c r="AU607" s="38"/>
      <c r="AV607" s="38"/>
      <c r="AW607" s="38"/>
      <c r="AX607" s="38"/>
      <c r="AY607" s="38"/>
      <c r="AZ607" s="38"/>
      <c r="BA607" s="38"/>
      <c r="BB607" s="38"/>
      <c r="BC607" s="38"/>
      <c r="BE607" s="38"/>
      <c r="BF607" s="38"/>
      <c r="BG607" s="38"/>
      <c r="BH607" s="38"/>
      <c r="BI607" s="38"/>
      <c r="BJ607" s="38"/>
      <c r="BK607" s="38"/>
      <c r="BL607" s="38"/>
      <c r="BM607" s="38"/>
      <c r="BN607" s="38"/>
      <c r="BP607" s="38"/>
      <c r="BQ607" s="38"/>
      <c r="BR607" s="38"/>
      <c r="BS607" s="38"/>
      <c r="BT607" s="38"/>
      <c r="BU607" s="38"/>
      <c r="BV607" s="38"/>
      <c r="BW607" s="38"/>
      <c r="BX607" s="38"/>
      <c r="BY607" s="38"/>
      <c r="BZ607" s="38"/>
      <c r="CA607" s="270"/>
      <c r="CB607" s="38"/>
      <c r="CC607" s="270"/>
      <c r="CD607" s="38"/>
      <c r="CE607" s="38"/>
      <c r="CF607" s="38"/>
      <c r="CG607" s="38"/>
    </row>
    <row r="608" spans="5:85">
      <c r="E608" s="38"/>
      <c r="F608" s="38"/>
      <c r="G608" s="38"/>
      <c r="H608" s="38"/>
      <c r="I608" s="38"/>
      <c r="J608" s="38"/>
      <c r="K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X608" s="38"/>
      <c r="Y608" s="38"/>
      <c r="Z608" s="38"/>
      <c r="AA608" s="38"/>
      <c r="AB608" s="38"/>
      <c r="AC608" s="38"/>
      <c r="AD608" s="38"/>
      <c r="AE608" s="38"/>
      <c r="AF608" s="38"/>
      <c r="AG608" s="38"/>
      <c r="AI608" s="38"/>
      <c r="AJ608" s="38"/>
      <c r="AK608" s="38"/>
      <c r="AL608" s="38"/>
      <c r="AM608" s="38"/>
      <c r="AN608" s="38"/>
      <c r="AO608" s="38"/>
      <c r="AP608" s="38"/>
      <c r="AQ608" s="38"/>
      <c r="AR608" s="38"/>
      <c r="AT608" s="38"/>
      <c r="AU608" s="38"/>
      <c r="AV608" s="38"/>
      <c r="AW608" s="38"/>
      <c r="AX608" s="38"/>
      <c r="AY608" s="38"/>
      <c r="AZ608" s="38"/>
      <c r="BA608" s="38"/>
      <c r="BB608" s="38"/>
      <c r="BC608" s="38"/>
      <c r="BE608" s="38"/>
      <c r="BF608" s="38"/>
      <c r="BG608" s="38"/>
      <c r="BH608" s="38"/>
      <c r="BI608" s="38"/>
      <c r="BJ608" s="38"/>
      <c r="BK608" s="38"/>
      <c r="BL608" s="38"/>
      <c r="BM608" s="38"/>
      <c r="BN608" s="38"/>
      <c r="BP608" s="38"/>
      <c r="BQ608" s="38"/>
      <c r="BR608" s="38"/>
      <c r="BS608" s="38"/>
      <c r="BT608" s="38"/>
      <c r="BU608" s="38"/>
      <c r="BV608" s="38"/>
      <c r="BW608" s="38"/>
      <c r="BX608" s="38"/>
      <c r="BY608" s="38"/>
      <c r="BZ608" s="38"/>
      <c r="CA608" s="270"/>
      <c r="CB608" s="38"/>
      <c r="CC608" s="270"/>
      <c r="CD608" s="38"/>
      <c r="CE608" s="38"/>
      <c r="CF608" s="38"/>
      <c r="CG608" s="38"/>
    </row>
    <row r="609" spans="5:85">
      <c r="E609" s="38"/>
      <c r="F609" s="38"/>
      <c r="G609" s="38"/>
      <c r="H609" s="38"/>
      <c r="I609" s="38"/>
      <c r="J609" s="38"/>
      <c r="K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X609" s="38"/>
      <c r="Y609" s="38"/>
      <c r="Z609" s="38"/>
      <c r="AA609" s="38"/>
      <c r="AB609" s="38"/>
      <c r="AC609" s="38"/>
      <c r="AD609" s="38"/>
      <c r="AE609" s="38"/>
      <c r="AF609" s="38"/>
      <c r="AG609" s="38"/>
      <c r="AI609" s="38"/>
      <c r="AJ609" s="38"/>
      <c r="AK609" s="38"/>
      <c r="AL609" s="38"/>
      <c r="AM609" s="38"/>
      <c r="AN609" s="38"/>
      <c r="AO609" s="38"/>
      <c r="AP609" s="38"/>
      <c r="AQ609" s="38"/>
      <c r="AR609" s="38"/>
      <c r="AT609" s="38"/>
      <c r="AU609" s="38"/>
      <c r="AV609" s="38"/>
      <c r="AW609" s="38"/>
      <c r="AX609" s="38"/>
      <c r="AY609" s="38"/>
      <c r="AZ609" s="38"/>
      <c r="BA609" s="38"/>
      <c r="BB609" s="38"/>
      <c r="BC609" s="38"/>
      <c r="BE609" s="38"/>
      <c r="BF609" s="38"/>
      <c r="BG609" s="38"/>
      <c r="BH609" s="38"/>
      <c r="BI609" s="38"/>
      <c r="BJ609" s="38"/>
      <c r="BK609" s="38"/>
      <c r="BL609" s="38"/>
      <c r="BM609" s="38"/>
      <c r="BN609" s="38"/>
      <c r="BP609" s="38"/>
      <c r="BQ609" s="38"/>
      <c r="BR609" s="38"/>
      <c r="BS609" s="38"/>
      <c r="BT609" s="38"/>
      <c r="BU609" s="38"/>
      <c r="BV609" s="38"/>
      <c r="BW609" s="38"/>
      <c r="BX609" s="38"/>
      <c r="BY609" s="38"/>
      <c r="BZ609" s="38"/>
      <c r="CA609" s="270"/>
      <c r="CB609" s="38"/>
      <c r="CC609" s="270"/>
      <c r="CD609" s="38"/>
      <c r="CE609" s="38"/>
      <c r="CF609" s="38"/>
      <c r="CG609" s="38"/>
    </row>
    <row r="610" spans="5:85">
      <c r="E610" s="38"/>
      <c r="F610" s="38"/>
      <c r="G610" s="38"/>
      <c r="H610" s="38"/>
      <c r="I610" s="38"/>
      <c r="J610" s="38"/>
      <c r="K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X610" s="38"/>
      <c r="Y610" s="38"/>
      <c r="Z610" s="38"/>
      <c r="AA610" s="38"/>
      <c r="AB610" s="38"/>
      <c r="AC610" s="38"/>
      <c r="AD610" s="38"/>
      <c r="AE610" s="38"/>
      <c r="AF610" s="38"/>
      <c r="AG610" s="38"/>
      <c r="AI610" s="38"/>
      <c r="AJ610" s="38"/>
      <c r="AK610" s="38"/>
      <c r="AL610" s="38"/>
      <c r="AM610" s="38"/>
      <c r="AN610" s="38"/>
      <c r="AO610" s="38"/>
      <c r="AP610" s="38"/>
      <c r="AQ610" s="38"/>
      <c r="AR610" s="38"/>
      <c r="AT610" s="38"/>
      <c r="AU610" s="38"/>
      <c r="AV610" s="38"/>
      <c r="AW610" s="38"/>
      <c r="AX610" s="38"/>
      <c r="AY610" s="38"/>
      <c r="AZ610" s="38"/>
      <c r="BA610" s="38"/>
      <c r="BB610" s="38"/>
      <c r="BC610" s="38"/>
      <c r="BE610" s="38"/>
      <c r="BF610" s="38"/>
      <c r="BG610" s="38"/>
      <c r="BH610" s="38"/>
      <c r="BI610" s="38"/>
      <c r="BJ610" s="38"/>
      <c r="BK610" s="38"/>
      <c r="BL610" s="38"/>
      <c r="BM610" s="38"/>
      <c r="BN610" s="38"/>
      <c r="BP610" s="38"/>
      <c r="BQ610" s="38"/>
      <c r="BR610" s="38"/>
      <c r="BS610" s="38"/>
      <c r="BT610" s="38"/>
      <c r="BU610" s="38"/>
      <c r="BV610" s="38"/>
      <c r="BW610" s="38"/>
      <c r="BX610" s="38"/>
      <c r="BY610" s="38"/>
      <c r="BZ610" s="38"/>
      <c r="CA610" s="270"/>
      <c r="CB610" s="38"/>
      <c r="CC610" s="270"/>
      <c r="CD610" s="38"/>
      <c r="CE610" s="38"/>
      <c r="CF610" s="38"/>
      <c r="CG610" s="38"/>
    </row>
    <row r="611" spans="5:85">
      <c r="E611" s="38"/>
      <c r="F611" s="38"/>
      <c r="G611" s="38"/>
      <c r="H611" s="38"/>
      <c r="I611" s="38"/>
      <c r="J611" s="38"/>
      <c r="K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X611" s="38"/>
      <c r="Y611" s="38"/>
      <c r="Z611" s="38"/>
      <c r="AA611" s="38"/>
      <c r="AB611" s="38"/>
      <c r="AC611" s="38"/>
      <c r="AD611" s="38"/>
      <c r="AE611" s="38"/>
      <c r="AF611" s="38"/>
      <c r="AG611" s="38"/>
      <c r="AI611" s="38"/>
      <c r="AJ611" s="38"/>
      <c r="AK611" s="38"/>
      <c r="AL611" s="38"/>
      <c r="AM611" s="38"/>
      <c r="AN611" s="38"/>
      <c r="AO611" s="38"/>
      <c r="AP611" s="38"/>
      <c r="AQ611" s="38"/>
      <c r="AR611" s="38"/>
      <c r="AT611" s="38"/>
      <c r="AU611" s="38"/>
      <c r="AV611" s="38"/>
      <c r="AW611" s="38"/>
      <c r="AX611" s="38"/>
      <c r="AY611" s="38"/>
      <c r="AZ611" s="38"/>
      <c r="BA611" s="38"/>
      <c r="BB611" s="38"/>
      <c r="BC611" s="38"/>
      <c r="BE611" s="38"/>
      <c r="BF611" s="38"/>
      <c r="BG611" s="38"/>
      <c r="BH611" s="38"/>
      <c r="BI611" s="38"/>
      <c r="BJ611" s="38"/>
      <c r="BK611" s="38"/>
      <c r="BL611" s="38"/>
      <c r="BM611" s="38"/>
      <c r="BN611" s="38"/>
      <c r="BP611" s="38"/>
      <c r="BQ611" s="38"/>
      <c r="BR611" s="38"/>
      <c r="BS611" s="38"/>
      <c r="BT611" s="38"/>
      <c r="BU611" s="38"/>
      <c r="BV611" s="38"/>
      <c r="BW611" s="38"/>
      <c r="BX611" s="38"/>
      <c r="BY611" s="38"/>
      <c r="BZ611" s="38"/>
      <c r="CA611" s="270"/>
      <c r="CB611" s="38"/>
      <c r="CC611" s="270"/>
      <c r="CD611" s="38"/>
      <c r="CE611" s="38"/>
      <c r="CF611" s="38"/>
      <c r="CG611" s="38"/>
    </row>
    <row r="612" spans="5:85">
      <c r="E612" s="38"/>
      <c r="F612" s="38"/>
      <c r="G612" s="38"/>
      <c r="H612" s="38"/>
      <c r="I612" s="38"/>
      <c r="J612" s="38"/>
      <c r="K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X612" s="38"/>
      <c r="Y612" s="38"/>
      <c r="Z612" s="38"/>
      <c r="AA612" s="38"/>
      <c r="AB612" s="38"/>
      <c r="AC612" s="38"/>
      <c r="AD612" s="38"/>
      <c r="AE612" s="38"/>
      <c r="AF612" s="38"/>
      <c r="AG612" s="38"/>
      <c r="AI612" s="38"/>
      <c r="AJ612" s="38"/>
      <c r="AK612" s="38"/>
      <c r="AL612" s="38"/>
      <c r="AM612" s="38"/>
      <c r="AN612" s="38"/>
      <c r="AO612" s="38"/>
      <c r="AP612" s="38"/>
      <c r="AQ612" s="38"/>
      <c r="AR612" s="38"/>
      <c r="AT612" s="38"/>
      <c r="AU612" s="38"/>
      <c r="AV612" s="38"/>
      <c r="AW612" s="38"/>
      <c r="AX612" s="38"/>
      <c r="AY612" s="38"/>
      <c r="AZ612" s="38"/>
      <c r="BA612" s="38"/>
      <c r="BB612" s="38"/>
      <c r="BC612" s="38"/>
      <c r="BE612" s="38"/>
      <c r="BF612" s="38"/>
      <c r="BG612" s="38"/>
      <c r="BH612" s="38"/>
      <c r="BI612" s="38"/>
      <c r="BJ612" s="38"/>
      <c r="BK612" s="38"/>
      <c r="BL612" s="38"/>
      <c r="BM612" s="38"/>
      <c r="BN612" s="38"/>
      <c r="BP612" s="38"/>
      <c r="BQ612" s="38"/>
      <c r="BR612" s="38"/>
      <c r="BS612" s="38"/>
      <c r="BT612" s="38"/>
      <c r="BU612" s="38"/>
      <c r="BV612" s="38"/>
      <c r="BW612" s="38"/>
      <c r="BX612" s="38"/>
      <c r="BY612" s="38"/>
      <c r="BZ612" s="38"/>
      <c r="CA612" s="270"/>
      <c r="CB612" s="38"/>
      <c r="CC612" s="270"/>
      <c r="CD612" s="38"/>
      <c r="CE612" s="38"/>
      <c r="CF612" s="38"/>
      <c r="CG612" s="38"/>
    </row>
    <row r="613" spans="5:85">
      <c r="E613" s="38"/>
      <c r="F613" s="38"/>
      <c r="G613" s="38"/>
      <c r="H613" s="38"/>
      <c r="I613" s="38"/>
      <c r="J613" s="38"/>
      <c r="K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X613" s="38"/>
      <c r="Y613" s="38"/>
      <c r="Z613" s="38"/>
      <c r="AA613" s="38"/>
      <c r="AB613" s="38"/>
      <c r="AC613" s="38"/>
      <c r="AD613" s="38"/>
      <c r="AE613" s="38"/>
      <c r="AF613" s="38"/>
      <c r="AG613" s="38"/>
      <c r="AI613" s="38"/>
      <c r="AJ613" s="38"/>
      <c r="AK613" s="38"/>
      <c r="AL613" s="38"/>
      <c r="AM613" s="38"/>
      <c r="AN613" s="38"/>
      <c r="AO613" s="38"/>
      <c r="AP613" s="38"/>
      <c r="AQ613" s="38"/>
      <c r="AR613" s="38"/>
      <c r="AT613" s="38"/>
      <c r="AU613" s="38"/>
      <c r="AV613" s="38"/>
      <c r="AW613" s="38"/>
      <c r="AX613" s="38"/>
      <c r="AY613" s="38"/>
      <c r="AZ613" s="38"/>
      <c r="BA613" s="38"/>
      <c r="BB613" s="38"/>
      <c r="BC613" s="38"/>
      <c r="BE613" s="38"/>
      <c r="BF613" s="38"/>
      <c r="BG613" s="38"/>
      <c r="BH613" s="38"/>
      <c r="BI613" s="38"/>
      <c r="BJ613" s="38"/>
      <c r="BK613" s="38"/>
      <c r="BL613" s="38"/>
      <c r="BM613" s="38"/>
      <c r="BN613" s="38"/>
      <c r="BP613" s="38"/>
      <c r="BQ613" s="38"/>
      <c r="BR613" s="38"/>
      <c r="BS613" s="38"/>
      <c r="BT613" s="38"/>
      <c r="BU613" s="38"/>
      <c r="BV613" s="38"/>
      <c r="BW613" s="38"/>
      <c r="BX613" s="38"/>
      <c r="BY613" s="38"/>
      <c r="BZ613" s="38"/>
      <c r="CA613" s="270"/>
      <c r="CB613" s="38"/>
      <c r="CC613" s="270"/>
      <c r="CD613" s="38"/>
      <c r="CE613" s="38"/>
      <c r="CF613" s="38"/>
      <c r="CG613" s="38"/>
    </row>
    <row r="614" spans="5:85">
      <c r="E614" s="38"/>
      <c r="F614" s="38"/>
      <c r="G614" s="38"/>
      <c r="H614" s="38"/>
      <c r="I614" s="38"/>
      <c r="J614" s="38"/>
      <c r="K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X614" s="38"/>
      <c r="Y614" s="38"/>
      <c r="Z614" s="38"/>
      <c r="AA614" s="38"/>
      <c r="AB614" s="38"/>
      <c r="AC614" s="38"/>
      <c r="AD614" s="38"/>
      <c r="AE614" s="38"/>
      <c r="AF614" s="38"/>
      <c r="AG614" s="38"/>
      <c r="AI614" s="38"/>
      <c r="AJ614" s="38"/>
      <c r="AK614" s="38"/>
      <c r="AL614" s="38"/>
      <c r="AM614" s="38"/>
      <c r="AN614" s="38"/>
      <c r="AO614" s="38"/>
      <c r="AP614" s="38"/>
      <c r="AQ614" s="38"/>
      <c r="AR614" s="38"/>
      <c r="AT614" s="38"/>
      <c r="AU614" s="38"/>
      <c r="AV614" s="38"/>
      <c r="AW614" s="38"/>
      <c r="AX614" s="38"/>
      <c r="AY614" s="38"/>
      <c r="AZ614" s="38"/>
      <c r="BA614" s="38"/>
      <c r="BB614" s="38"/>
      <c r="BC614" s="38"/>
      <c r="BE614" s="38"/>
      <c r="BF614" s="38"/>
      <c r="BG614" s="38"/>
      <c r="BH614" s="38"/>
      <c r="BI614" s="38"/>
      <c r="BJ614" s="38"/>
      <c r="BK614" s="38"/>
      <c r="BL614" s="38"/>
      <c r="BM614" s="38"/>
      <c r="BN614" s="38"/>
      <c r="BP614" s="38"/>
      <c r="BQ614" s="38"/>
      <c r="BR614" s="38"/>
      <c r="BS614" s="38"/>
      <c r="BT614" s="38"/>
      <c r="BU614" s="38"/>
      <c r="BV614" s="38"/>
      <c r="BW614" s="38"/>
      <c r="BX614" s="38"/>
      <c r="BY614" s="38"/>
      <c r="BZ614" s="38"/>
      <c r="CA614" s="270"/>
      <c r="CB614" s="38"/>
      <c r="CC614" s="270"/>
      <c r="CD614" s="38"/>
      <c r="CE614" s="38"/>
      <c r="CF614" s="38"/>
      <c r="CG614" s="38"/>
    </row>
    <row r="615" spans="5:85">
      <c r="E615" s="38"/>
      <c r="F615" s="38"/>
      <c r="G615" s="38"/>
      <c r="H615" s="38"/>
      <c r="I615" s="38"/>
      <c r="J615" s="38"/>
      <c r="K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  <c r="AT615" s="38"/>
      <c r="AU615" s="38"/>
      <c r="AV615" s="38"/>
      <c r="AW615" s="38"/>
      <c r="AX615" s="38"/>
      <c r="AY615" s="38"/>
      <c r="AZ615" s="38"/>
      <c r="BA615" s="38"/>
      <c r="BB615" s="38"/>
      <c r="BC615" s="38"/>
      <c r="BE615" s="38"/>
      <c r="BF615" s="38"/>
      <c r="BG615" s="38"/>
      <c r="BH615" s="38"/>
      <c r="BI615" s="38"/>
      <c r="BJ615" s="38"/>
      <c r="BK615" s="38"/>
      <c r="BL615" s="38"/>
      <c r="BM615" s="38"/>
      <c r="BN615" s="38"/>
      <c r="BP615" s="38"/>
      <c r="BQ615" s="38"/>
      <c r="BR615" s="38"/>
      <c r="BS615" s="38"/>
      <c r="BT615" s="38"/>
      <c r="BU615" s="38"/>
      <c r="BV615" s="38"/>
      <c r="BW615" s="38"/>
      <c r="BX615" s="38"/>
      <c r="BY615" s="38"/>
      <c r="BZ615" s="38"/>
      <c r="CA615" s="270"/>
      <c r="CB615" s="38"/>
      <c r="CC615" s="270"/>
      <c r="CD615" s="38"/>
      <c r="CE615" s="38"/>
      <c r="CF615" s="38"/>
      <c r="CG615" s="38"/>
    </row>
    <row r="616" spans="5:85">
      <c r="E616" s="38"/>
      <c r="F616" s="38"/>
      <c r="G616" s="38"/>
      <c r="H616" s="38"/>
      <c r="I616" s="38"/>
      <c r="J616" s="38"/>
      <c r="K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  <c r="AT616" s="38"/>
      <c r="AU616" s="38"/>
      <c r="AV616" s="38"/>
      <c r="AW616" s="38"/>
      <c r="AX616" s="38"/>
      <c r="AY616" s="38"/>
      <c r="AZ616" s="38"/>
      <c r="BA616" s="38"/>
      <c r="BB616" s="38"/>
      <c r="BC616" s="38"/>
      <c r="BE616" s="38"/>
      <c r="BF616" s="38"/>
      <c r="BG616" s="38"/>
      <c r="BH616" s="38"/>
      <c r="BI616" s="38"/>
      <c r="BJ616" s="38"/>
      <c r="BK616" s="38"/>
      <c r="BL616" s="38"/>
      <c r="BM616" s="38"/>
      <c r="BN616" s="38"/>
      <c r="BP616" s="38"/>
      <c r="BQ616" s="38"/>
      <c r="BR616" s="38"/>
      <c r="BS616" s="38"/>
      <c r="BT616" s="38"/>
      <c r="BU616" s="38"/>
      <c r="BV616" s="38"/>
      <c r="BW616" s="38"/>
      <c r="BX616" s="38"/>
      <c r="BY616" s="38"/>
      <c r="BZ616" s="38"/>
      <c r="CA616" s="270"/>
      <c r="CB616" s="38"/>
      <c r="CC616" s="270"/>
      <c r="CD616" s="38"/>
      <c r="CE616" s="38"/>
      <c r="CF616" s="38"/>
      <c r="CG616" s="38"/>
    </row>
    <row r="617" spans="5:85">
      <c r="E617" s="38"/>
      <c r="F617" s="38"/>
      <c r="G617" s="38"/>
      <c r="H617" s="38"/>
      <c r="I617" s="38"/>
      <c r="J617" s="38"/>
      <c r="K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  <c r="AT617" s="38"/>
      <c r="AU617" s="38"/>
      <c r="AV617" s="38"/>
      <c r="AW617" s="38"/>
      <c r="AX617" s="38"/>
      <c r="AY617" s="38"/>
      <c r="AZ617" s="38"/>
      <c r="BA617" s="38"/>
      <c r="BB617" s="38"/>
      <c r="BC617" s="38"/>
      <c r="BE617" s="38"/>
      <c r="BF617" s="38"/>
      <c r="BG617" s="38"/>
      <c r="BH617" s="38"/>
      <c r="BI617" s="38"/>
      <c r="BJ617" s="38"/>
      <c r="BK617" s="38"/>
      <c r="BL617" s="38"/>
      <c r="BM617" s="38"/>
      <c r="BN617" s="38"/>
      <c r="BP617" s="38"/>
      <c r="BQ617" s="38"/>
      <c r="BR617" s="38"/>
      <c r="BS617" s="38"/>
      <c r="BT617" s="38"/>
      <c r="BU617" s="38"/>
      <c r="BV617" s="38"/>
      <c r="BW617" s="38"/>
      <c r="BX617" s="38"/>
      <c r="BY617" s="38"/>
      <c r="BZ617" s="38"/>
      <c r="CA617" s="270"/>
      <c r="CB617" s="38"/>
      <c r="CC617" s="270"/>
      <c r="CD617" s="38"/>
      <c r="CE617" s="38"/>
      <c r="CF617" s="38"/>
      <c r="CG617" s="38"/>
    </row>
    <row r="618" spans="5:85">
      <c r="E618" s="38"/>
      <c r="F618" s="38"/>
      <c r="G618" s="38"/>
      <c r="H618" s="38"/>
      <c r="I618" s="38"/>
      <c r="J618" s="38"/>
      <c r="K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X618" s="38"/>
      <c r="Y618" s="38"/>
      <c r="Z618" s="38"/>
      <c r="AA618" s="38"/>
      <c r="AB618" s="38"/>
      <c r="AC618" s="38"/>
      <c r="AD618" s="38"/>
      <c r="AE618" s="38"/>
      <c r="AF618" s="38"/>
      <c r="AG618" s="38"/>
      <c r="AI618" s="38"/>
      <c r="AJ618" s="38"/>
      <c r="AK618" s="38"/>
      <c r="AL618" s="38"/>
      <c r="AM618" s="38"/>
      <c r="AN618" s="38"/>
      <c r="AO618" s="38"/>
      <c r="AP618" s="38"/>
      <c r="AQ618" s="38"/>
      <c r="AR618" s="38"/>
      <c r="AT618" s="38"/>
      <c r="AU618" s="38"/>
      <c r="AV618" s="38"/>
      <c r="AW618" s="38"/>
      <c r="AX618" s="38"/>
      <c r="AY618" s="38"/>
      <c r="AZ618" s="38"/>
      <c r="BA618" s="38"/>
      <c r="BB618" s="38"/>
      <c r="BC618" s="38"/>
      <c r="BE618" s="38"/>
      <c r="BF618" s="38"/>
      <c r="BG618" s="38"/>
      <c r="BH618" s="38"/>
      <c r="BI618" s="38"/>
      <c r="BJ618" s="38"/>
      <c r="BK618" s="38"/>
      <c r="BL618" s="38"/>
      <c r="BM618" s="38"/>
      <c r="BN618" s="38"/>
      <c r="BP618" s="38"/>
      <c r="BQ618" s="38"/>
      <c r="BR618" s="38"/>
      <c r="BS618" s="38"/>
      <c r="BT618" s="38"/>
      <c r="BU618" s="38"/>
      <c r="BV618" s="38"/>
      <c r="BW618" s="38"/>
      <c r="BX618" s="38"/>
      <c r="BY618" s="38"/>
      <c r="BZ618" s="38"/>
      <c r="CA618" s="270"/>
      <c r="CB618" s="38"/>
      <c r="CC618" s="270"/>
      <c r="CD618" s="38"/>
      <c r="CE618" s="38"/>
      <c r="CF618" s="38"/>
      <c r="CG618" s="38"/>
    </row>
    <row r="619" spans="5:85">
      <c r="E619" s="38"/>
      <c r="F619" s="38"/>
      <c r="G619" s="38"/>
      <c r="H619" s="38"/>
      <c r="I619" s="38"/>
      <c r="J619" s="38"/>
      <c r="K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  <c r="AT619" s="38"/>
      <c r="AU619" s="38"/>
      <c r="AV619" s="38"/>
      <c r="AW619" s="38"/>
      <c r="AX619" s="38"/>
      <c r="AY619" s="38"/>
      <c r="AZ619" s="38"/>
      <c r="BA619" s="38"/>
      <c r="BB619" s="38"/>
      <c r="BC619" s="38"/>
      <c r="BE619" s="38"/>
      <c r="BF619" s="38"/>
      <c r="BG619" s="38"/>
      <c r="BH619" s="38"/>
      <c r="BI619" s="38"/>
      <c r="BJ619" s="38"/>
      <c r="BK619" s="38"/>
      <c r="BL619" s="38"/>
      <c r="BM619" s="38"/>
      <c r="BN619" s="38"/>
      <c r="BP619" s="38"/>
      <c r="BQ619" s="38"/>
      <c r="BR619" s="38"/>
      <c r="BS619" s="38"/>
      <c r="BT619" s="38"/>
      <c r="BU619" s="38"/>
      <c r="BV619" s="38"/>
      <c r="BW619" s="38"/>
      <c r="BX619" s="38"/>
      <c r="BY619" s="38"/>
      <c r="BZ619" s="38"/>
      <c r="CA619" s="270"/>
      <c r="CB619" s="38"/>
      <c r="CC619" s="270"/>
      <c r="CD619" s="38"/>
      <c r="CE619" s="38"/>
      <c r="CF619" s="38"/>
      <c r="CG619" s="38"/>
    </row>
    <row r="620" spans="5:85">
      <c r="E620" s="38"/>
      <c r="F620" s="38"/>
      <c r="G620" s="38"/>
      <c r="H620" s="38"/>
      <c r="I620" s="38"/>
      <c r="J620" s="38"/>
      <c r="K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  <c r="AT620" s="38"/>
      <c r="AU620" s="38"/>
      <c r="AV620" s="38"/>
      <c r="AW620" s="38"/>
      <c r="AX620" s="38"/>
      <c r="AY620" s="38"/>
      <c r="AZ620" s="38"/>
      <c r="BA620" s="38"/>
      <c r="BB620" s="38"/>
      <c r="BC620" s="38"/>
      <c r="BE620" s="38"/>
      <c r="BF620" s="38"/>
      <c r="BG620" s="38"/>
      <c r="BH620" s="38"/>
      <c r="BI620" s="38"/>
      <c r="BJ620" s="38"/>
      <c r="BK620" s="38"/>
      <c r="BL620" s="38"/>
      <c r="BM620" s="38"/>
      <c r="BN620" s="38"/>
      <c r="BP620" s="38"/>
      <c r="BQ620" s="38"/>
      <c r="BR620" s="38"/>
      <c r="BS620" s="38"/>
      <c r="BT620" s="38"/>
      <c r="BU620" s="38"/>
      <c r="BV620" s="38"/>
      <c r="BW620" s="38"/>
      <c r="BX620" s="38"/>
      <c r="BY620" s="38"/>
      <c r="BZ620" s="38"/>
      <c r="CA620" s="270"/>
      <c r="CB620" s="38"/>
      <c r="CC620" s="270"/>
      <c r="CD620" s="38"/>
      <c r="CE620" s="38"/>
      <c r="CF620" s="38"/>
      <c r="CG620" s="38"/>
    </row>
    <row r="621" spans="5:85">
      <c r="E621" s="38"/>
      <c r="F621" s="38"/>
      <c r="G621" s="38"/>
      <c r="H621" s="38"/>
      <c r="I621" s="38"/>
      <c r="J621" s="38"/>
      <c r="K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  <c r="AT621" s="38"/>
      <c r="AU621" s="38"/>
      <c r="AV621" s="38"/>
      <c r="AW621" s="38"/>
      <c r="AX621" s="38"/>
      <c r="AY621" s="38"/>
      <c r="AZ621" s="38"/>
      <c r="BA621" s="38"/>
      <c r="BB621" s="38"/>
      <c r="BC621" s="38"/>
      <c r="BE621" s="38"/>
      <c r="BF621" s="38"/>
      <c r="BG621" s="38"/>
      <c r="BH621" s="38"/>
      <c r="BI621" s="38"/>
      <c r="BJ621" s="38"/>
      <c r="BK621" s="38"/>
      <c r="BL621" s="38"/>
      <c r="BM621" s="38"/>
      <c r="BN621" s="38"/>
      <c r="BP621" s="38"/>
      <c r="BQ621" s="38"/>
      <c r="BR621" s="38"/>
      <c r="BS621" s="38"/>
      <c r="BT621" s="38"/>
      <c r="BU621" s="38"/>
      <c r="BV621" s="38"/>
      <c r="BW621" s="38"/>
      <c r="BX621" s="38"/>
      <c r="BY621" s="38"/>
      <c r="BZ621" s="38"/>
      <c r="CA621" s="270"/>
      <c r="CB621" s="38"/>
      <c r="CC621" s="270"/>
      <c r="CD621" s="38"/>
      <c r="CE621" s="38"/>
      <c r="CF621" s="38"/>
      <c r="CG621" s="38"/>
    </row>
    <row r="622" spans="5:85">
      <c r="E622" s="38"/>
      <c r="F622" s="38"/>
      <c r="G622" s="38"/>
      <c r="H622" s="38"/>
      <c r="I622" s="38"/>
      <c r="J622" s="38"/>
      <c r="K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X622" s="38"/>
      <c r="Y622" s="38"/>
      <c r="Z622" s="38"/>
      <c r="AA622" s="38"/>
      <c r="AB622" s="38"/>
      <c r="AC622" s="38"/>
      <c r="AD622" s="38"/>
      <c r="AE622" s="38"/>
      <c r="AF622" s="38"/>
      <c r="AG622" s="38"/>
      <c r="AI622" s="38"/>
      <c r="AJ622" s="38"/>
      <c r="AK622" s="38"/>
      <c r="AL622" s="38"/>
      <c r="AM622" s="38"/>
      <c r="AN622" s="38"/>
      <c r="AO622" s="38"/>
      <c r="AP622" s="38"/>
      <c r="AQ622" s="38"/>
      <c r="AR622" s="38"/>
      <c r="AT622" s="38"/>
      <c r="AU622" s="38"/>
      <c r="AV622" s="38"/>
      <c r="AW622" s="38"/>
      <c r="AX622" s="38"/>
      <c r="AY622" s="38"/>
      <c r="AZ622" s="38"/>
      <c r="BA622" s="38"/>
      <c r="BB622" s="38"/>
      <c r="BC622" s="38"/>
      <c r="BE622" s="38"/>
      <c r="BF622" s="38"/>
      <c r="BG622" s="38"/>
      <c r="BH622" s="38"/>
      <c r="BI622" s="38"/>
      <c r="BJ622" s="38"/>
      <c r="BK622" s="38"/>
      <c r="BL622" s="38"/>
      <c r="BM622" s="38"/>
      <c r="BN622" s="38"/>
      <c r="BP622" s="38"/>
      <c r="BQ622" s="38"/>
      <c r="BR622" s="38"/>
      <c r="BS622" s="38"/>
      <c r="BT622" s="38"/>
      <c r="BU622" s="38"/>
      <c r="BV622" s="38"/>
      <c r="BW622" s="38"/>
      <c r="BX622" s="38"/>
      <c r="BY622" s="38"/>
      <c r="BZ622" s="38"/>
      <c r="CA622" s="270"/>
      <c r="CB622" s="38"/>
      <c r="CC622" s="270"/>
      <c r="CD622" s="38"/>
      <c r="CE622" s="38"/>
      <c r="CF622" s="38"/>
      <c r="CG622" s="38"/>
    </row>
    <row r="623" spans="5:85">
      <c r="E623" s="38"/>
      <c r="F623" s="38"/>
      <c r="G623" s="38"/>
      <c r="H623" s="38"/>
      <c r="I623" s="38"/>
      <c r="J623" s="38"/>
      <c r="K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  <c r="AT623" s="38"/>
      <c r="AU623" s="38"/>
      <c r="AV623" s="38"/>
      <c r="AW623" s="38"/>
      <c r="AX623" s="38"/>
      <c r="AY623" s="38"/>
      <c r="AZ623" s="38"/>
      <c r="BA623" s="38"/>
      <c r="BB623" s="38"/>
      <c r="BC623" s="38"/>
      <c r="BE623" s="38"/>
      <c r="BF623" s="38"/>
      <c r="BG623" s="38"/>
      <c r="BH623" s="38"/>
      <c r="BI623" s="38"/>
      <c r="BJ623" s="38"/>
      <c r="BK623" s="38"/>
      <c r="BL623" s="38"/>
      <c r="BM623" s="38"/>
      <c r="BN623" s="38"/>
      <c r="BP623" s="38"/>
      <c r="BQ623" s="38"/>
      <c r="BR623" s="38"/>
      <c r="BS623" s="38"/>
      <c r="BT623" s="38"/>
      <c r="BU623" s="38"/>
      <c r="BV623" s="38"/>
      <c r="BW623" s="38"/>
      <c r="BX623" s="38"/>
      <c r="BY623" s="38"/>
      <c r="BZ623" s="38"/>
      <c r="CA623" s="270"/>
      <c r="CB623" s="38"/>
      <c r="CC623" s="270"/>
      <c r="CD623" s="38"/>
      <c r="CE623" s="38"/>
      <c r="CF623" s="38"/>
      <c r="CG623" s="38"/>
    </row>
    <row r="624" spans="5:85">
      <c r="E624" s="38"/>
      <c r="F624" s="38"/>
      <c r="G624" s="38"/>
      <c r="H624" s="38"/>
      <c r="I624" s="38"/>
      <c r="J624" s="38"/>
      <c r="K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  <c r="AT624" s="38"/>
      <c r="AU624" s="38"/>
      <c r="AV624" s="38"/>
      <c r="AW624" s="38"/>
      <c r="AX624" s="38"/>
      <c r="AY624" s="38"/>
      <c r="AZ624" s="38"/>
      <c r="BA624" s="38"/>
      <c r="BB624" s="38"/>
      <c r="BC624" s="38"/>
      <c r="BE624" s="38"/>
      <c r="BF624" s="38"/>
      <c r="BG624" s="38"/>
      <c r="BH624" s="38"/>
      <c r="BI624" s="38"/>
      <c r="BJ624" s="38"/>
      <c r="BK624" s="38"/>
      <c r="BL624" s="38"/>
      <c r="BM624" s="38"/>
      <c r="BN624" s="38"/>
      <c r="BP624" s="38"/>
      <c r="BQ624" s="38"/>
      <c r="BR624" s="38"/>
      <c r="BS624" s="38"/>
      <c r="BT624" s="38"/>
      <c r="BU624" s="38"/>
      <c r="BV624" s="38"/>
      <c r="BW624" s="38"/>
      <c r="BX624" s="38"/>
      <c r="BY624" s="38"/>
      <c r="BZ624" s="38"/>
      <c r="CA624" s="270"/>
      <c r="CB624" s="38"/>
      <c r="CC624" s="270"/>
      <c r="CD624" s="38"/>
      <c r="CE624" s="38"/>
      <c r="CF624" s="38"/>
      <c r="CG624" s="38"/>
    </row>
    <row r="625" spans="5:85">
      <c r="E625" s="38"/>
      <c r="F625" s="38"/>
      <c r="G625" s="38"/>
      <c r="H625" s="38"/>
      <c r="I625" s="38"/>
      <c r="J625" s="38"/>
      <c r="K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  <c r="AT625" s="38"/>
      <c r="AU625" s="38"/>
      <c r="AV625" s="38"/>
      <c r="AW625" s="38"/>
      <c r="AX625" s="38"/>
      <c r="AY625" s="38"/>
      <c r="AZ625" s="38"/>
      <c r="BA625" s="38"/>
      <c r="BB625" s="38"/>
      <c r="BC625" s="38"/>
      <c r="BE625" s="38"/>
      <c r="BF625" s="38"/>
      <c r="BG625" s="38"/>
      <c r="BH625" s="38"/>
      <c r="BI625" s="38"/>
      <c r="BJ625" s="38"/>
      <c r="BK625" s="38"/>
      <c r="BL625" s="38"/>
      <c r="BM625" s="38"/>
      <c r="BN625" s="38"/>
      <c r="BP625" s="38"/>
      <c r="BQ625" s="38"/>
      <c r="BR625" s="38"/>
      <c r="BS625" s="38"/>
      <c r="BT625" s="38"/>
      <c r="BU625" s="38"/>
      <c r="BV625" s="38"/>
      <c r="BW625" s="38"/>
      <c r="BX625" s="38"/>
      <c r="BY625" s="38"/>
      <c r="BZ625" s="38"/>
      <c r="CA625" s="270"/>
      <c r="CB625" s="38"/>
      <c r="CC625" s="270"/>
      <c r="CD625" s="38"/>
      <c r="CE625" s="38"/>
      <c r="CF625" s="38"/>
      <c r="CG625" s="38"/>
    </row>
    <row r="626" spans="5:85">
      <c r="E626" s="38"/>
      <c r="F626" s="38"/>
      <c r="G626" s="38"/>
      <c r="H626" s="38"/>
      <c r="I626" s="38"/>
      <c r="J626" s="38"/>
      <c r="K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X626" s="38"/>
      <c r="Y626" s="38"/>
      <c r="Z626" s="38"/>
      <c r="AA626" s="38"/>
      <c r="AB626" s="38"/>
      <c r="AC626" s="38"/>
      <c r="AD626" s="38"/>
      <c r="AE626" s="38"/>
      <c r="AF626" s="38"/>
      <c r="AG626" s="38"/>
      <c r="AI626" s="38"/>
      <c r="AJ626" s="38"/>
      <c r="AK626" s="38"/>
      <c r="AL626" s="38"/>
      <c r="AM626" s="38"/>
      <c r="AN626" s="38"/>
      <c r="AO626" s="38"/>
      <c r="AP626" s="38"/>
      <c r="AQ626" s="38"/>
      <c r="AR626" s="38"/>
      <c r="AT626" s="38"/>
      <c r="AU626" s="38"/>
      <c r="AV626" s="38"/>
      <c r="AW626" s="38"/>
      <c r="AX626" s="38"/>
      <c r="AY626" s="38"/>
      <c r="AZ626" s="38"/>
      <c r="BA626" s="38"/>
      <c r="BB626" s="38"/>
      <c r="BC626" s="38"/>
      <c r="BE626" s="38"/>
      <c r="BF626" s="38"/>
      <c r="BG626" s="38"/>
      <c r="BH626" s="38"/>
      <c r="BI626" s="38"/>
      <c r="BJ626" s="38"/>
      <c r="BK626" s="38"/>
      <c r="BL626" s="38"/>
      <c r="BM626" s="38"/>
      <c r="BN626" s="38"/>
      <c r="BP626" s="38"/>
      <c r="BQ626" s="38"/>
      <c r="BR626" s="38"/>
      <c r="BS626" s="38"/>
      <c r="BT626" s="38"/>
      <c r="BU626" s="38"/>
      <c r="BV626" s="38"/>
      <c r="BW626" s="38"/>
      <c r="BX626" s="38"/>
      <c r="BY626" s="38"/>
      <c r="BZ626" s="38"/>
      <c r="CA626" s="270"/>
      <c r="CB626" s="38"/>
      <c r="CC626" s="270"/>
      <c r="CD626" s="38"/>
      <c r="CE626" s="38"/>
      <c r="CF626" s="38"/>
      <c r="CG626" s="38"/>
    </row>
    <row r="627" spans="5:85">
      <c r="E627" s="38"/>
      <c r="F627" s="38"/>
      <c r="G627" s="38"/>
      <c r="H627" s="38"/>
      <c r="I627" s="38"/>
      <c r="J627" s="38"/>
      <c r="K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X627" s="38"/>
      <c r="Y627" s="38"/>
      <c r="Z627" s="38"/>
      <c r="AA627" s="38"/>
      <c r="AB627" s="38"/>
      <c r="AC627" s="38"/>
      <c r="AD627" s="38"/>
      <c r="AE627" s="38"/>
      <c r="AF627" s="38"/>
      <c r="AG627" s="38"/>
      <c r="AI627" s="38"/>
      <c r="AJ627" s="38"/>
      <c r="AK627" s="38"/>
      <c r="AL627" s="38"/>
      <c r="AM627" s="38"/>
      <c r="AN627" s="38"/>
      <c r="AO627" s="38"/>
      <c r="AP627" s="38"/>
      <c r="AQ627" s="38"/>
      <c r="AR627" s="38"/>
      <c r="AT627" s="38"/>
      <c r="AU627" s="38"/>
      <c r="AV627" s="38"/>
      <c r="AW627" s="38"/>
      <c r="AX627" s="38"/>
      <c r="AY627" s="38"/>
      <c r="AZ627" s="38"/>
      <c r="BA627" s="38"/>
      <c r="BB627" s="38"/>
      <c r="BC627" s="38"/>
      <c r="BE627" s="38"/>
      <c r="BF627" s="38"/>
      <c r="BG627" s="38"/>
      <c r="BH627" s="38"/>
      <c r="BI627" s="38"/>
      <c r="BJ627" s="38"/>
      <c r="BK627" s="38"/>
      <c r="BL627" s="38"/>
      <c r="BM627" s="38"/>
      <c r="BN627" s="38"/>
      <c r="BP627" s="38"/>
      <c r="BQ627" s="38"/>
      <c r="BR627" s="38"/>
      <c r="BS627" s="38"/>
      <c r="BT627" s="38"/>
      <c r="BU627" s="38"/>
      <c r="BV627" s="38"/>
      <c r="BW627" s="38"/>
      <c r="BX627" s="38"/>
      <c r="BY627" s="38"/>
      <c r="BZ627" s="38"/>
      <c r="CA627" s="270"/>
      <c r="CB627" s="38"/>
      <c r="CC627" s="270"/>
      <c r="CD627" s="38"/>
      <c r="CE627" s="38"/>
      <c r="CF627" s="38"/>
      <c r="CG627" s="38"/>
    </row>
    <row r="628" spans="5:85">
      <c r="E628" s="38"/>
      <c r="F628" s="38"/>
      <c r="G628" s="38"/>
      <c r="H628" s="38"/>
      <c r="I628" s="38"/>
      <c r="J628" s="38"/>
      <c r="K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X628" s="38"/>
      <c r="Y628" s="38"/>
      <c r="Z628" s="38"/>
      <c r="AA628" s="38"/>
      <c r="AB628" s="38"/>
      <c r="AC628" s="38"/>
      <c r="AD628" s="38"/>
      <c r="AE628" s="38"/>
      <c r="AF628" s="38"/>
      <c r="AG628" s="38"/>
      <c r="AI628" s="38"/>
      <c r="AJ628" s="38"/>
      <c r="AK628" s="38"/>
      <c r="AL628" s="38"/>
      <c r="AM628" s="38"/>
      <c r="AN628" s="38"/>
      <c r="AO628" s="38"/>
      <c r="AP628" s="38"/>
      <c r="AQ628" s="38"/>
      <c r="AR628" s="38"/>
      <c r="AT628" s="38"/>
      <c r="AU628" s="38"/>
      <c r="AV628" s="38"/>
      <c r="AW628" s="38"/>
      <c r="AX628" s="38"/>
      <c r="AY628" s="38"/>
      <c r="AZ628" s="38"/>
      <c r="BA628" s="38"/>
      <c r="BB628" s="38"/>
      <c r="BC628" s="38"/>
      <c r="BE628" s="38"/>
      <c r="BF628" s="38"/>
      <c r="BG628" s="38"/>
      <c r="BH628" s="38"/>
      <c r="BI628" s="38"/>
      <c r="BJ628" s="38"/>
      <c r="BK628" s="38"/>
      <c r="BL628" s="38"/>
      <c r="BM628" s="38"/>
      <c r="BN628" s="38"/>
      <c r="BP628" s="38"/>
      <c r="BQ628" s="38"/>
      <c r="BR628" s="38"/>
      <c r="BS628" s="38"/>
      <c r="BT628" s="38"/>
      <c r="BU628" s="38"/>
      <c r="BV628" s="38"/>
      <c r="BW628" s="38"/>
      <c r="BX628" s="38"/>
      <c r="BY628" s="38"/>
      <c r="BZ628" s="38"/>
      <c r="CA628" s="270"/>
      <c r="CB628" s="38"/>
      <c r="CC628" s="270"/>
      <c r="CD628" s="38"/>
      <c r="CE628" s="38"/>
      <c r="CF628" s="38"/>
      <c r="CG628" s="38"/>
    </row>
    <row r="629" spans="5:85">
      <c r="E629" s="38"/>
      <c r="F629" s="38"/>
      <c r="G629" s="38"/>
      <c r="H629" s="38"/>
      <c r="I629" s="38"/>
      <c r="J629" s="38"/>
      <c r="K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X629" s="38"/>
      <c r="Y629" s="38"/>
      <c r="Z629" s="38"/>
      <c r="AA629" s="38"/>
      <c r="AB629" s="38"/>
      <c r="AC629" s="38"/>
      <c r="AD629" s="38"/>
      <c r="AE629" s="38"/>
      <c r="AF629" s="38"/>
      <c r="AG629" s="38"/>
      <c r="AI629" s="38"/>
      <c r="AJ629" s="38"/>
      <c r="AK629" s="38"/>
      <c r="AL629" s="38"/>
      <c r="AM629" s="38"/>
      <c r="AN629" s="38"/>
      <c r="AO629" s="38"/>
      <c r="AP629" s="38"/>
      <c r="AQ629" s="38"/>
      <c r="AR629" s="38"/>
      <c r="AT629" s="38"/>
      <c r="AU629" s="38"/>
      <c r="AV629" s="38"/>
      <c r="AW629" s="38"/>
      <c r="AX629" s="38"/>
      <c r="AY629" s="38"/>
      <c r="AZ629" s="38"/>
      <c r="BA629" s="38"/>
      <c r="BB629" s="38"/>
      <c r="BC629" s="38"/>
      <c r="BE629" s="38"/>
      <c r="BF629" s="38"/>
      <c r="BG629" s="38"/>
      <c r="BH629" s="38"/>
      <c r="BI629" s="38"/>
      <c r="BJ629" s="38"/>
      <c r="BK629" s="38"/>
      <c r="BL629" s="38"/>
      <c r="BM629" s="38"/>
      <c r="BN629" s="38"/>
      <c r="BP629" s="38"/>
      <c r="BQ629" s="38"/>
      <c r="BR629" s="38"/>
      <c r="BS629" s="38"/>
      <c r="BT629" s="38"/>
      <c r="BU629" s="38"/>
      <c r="BV629" s="38"/>
      <c r="BW629" s="38"/>
      <c r="BX629" s="38"/>
      <c r="BY629" s="38"/>
      <c r="BZ629" s="38"/>
      <c r="CA629" s="270"/>
      <c r="CB629" s="38"/>
      <c r="CC629" s="270"/>
      <c r="CD629" s="38"/>
      <c r="CE629" s="38"/>
      <c r="CF629" s="38"/>
      <c r="CG629" s="38"/>
    </row>
    <row r="630" spans="5:85">
      <c r="E630" s="38"/>
      <c r="F630" s="38"/>
      <c r="G630" s="38"/>
      <c r="H630" s="38"/>
      <c r="I630" s="38"/>
      <c r="J630" s="38"/>
      <c r="K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X630" s="38"/>
      <c r="Y630" s="38"/>
      <c r="Z630" s="38"/>
      <c r="AA630" s="38"/>
      <c r="AB630" s="38"/>
      <c r="AC630" s="38"/>
      <c r="AD630" s="38"/>
      <c r="AE630" s="38"/>
      <c r="AF630" s="38"/>
      <c r="AG630" s="38"/>
      <c r="AI630" s="38"/>
      <c r="AJ630" s="38"/>
      <c r="AK630" s="38"/>
      <c r="AL630" s="38"/>
      <c r="AM630" s="38"/>
      <c r="AN630" s="38"/>
      <c r="AO630" s="38"/>
      <c r="AP630" s="38"/>
      <c r="AQ630" s="38"/>
      <c r="AR630" s="38"/>
      <c r="AT630" s="38"/>
      <c r="AU630" s="38"/>
      <c r="AV630" s="38"/>
      <c r="AW630" s="38"/>
      <c r="AX630" s="38"/>
      <c r="AY630" s="38"/>
      <c r="AZ630" s="38"/>
      <c r="BA630" s="38"/>
      <c r="BB630" s="38"/>
      <c r="BC630" s="38"/>
      <c r="BE630" s="38"/>
      <c r="BF630" s="38"/>
      <c r="BG630" s="38"/>
      <c r="BH630" s="38"/>
      <c r="BI630" s="38"/>
      <c r="BJ630" s="38"/>
      <c r="BK630" s="38"/>
      <c r="BL630" s="38"/>
      <c r="BM630" s="38"/>
      <c r="BN630" s="38"/>
      <c r="BP630" s="38"/>
      <c r="BQ630" s="38"/>
      <c r="BR630" s="38"/>
      <c r="BS630" s="38"/>
      <c r="BT630" s="38"/>
      <c r="BU630" s="38"/>
      <c r="BV630" s="38"/>
      <c r="BW630" s="38"/>
      <c r="BX630" s="38"/>
      <c r="BY630" s="38"/>
      <c r="BZ630" s="38"/>
      <c r="CA630" s="270"/>
      <c r="CB630" s="38"/>
      <c r="CC630" s="270"/>
      <c r="CD630" s="38"/>
      <c r="CE630" s="38"/>
      <c r="CF630" s="38"/>
      <c r="CG630" s="38"/>
    </row>
    <row r="631" spans="5:85">
      <c r="E631" s="38"/>
      <c r="F631" s="38"/>
      <c r="G631" s="38"/>
      <c r="H631" s="38"/>
      <c r="I631" s="38"/>
      <c r="J631" s="38"/>
      <c r="K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X631" s="38"/>
      <c r="Y631" s="38"/>
      <c r="Z631" s="38"/>
      <c r="AA631" s="38"/>
      <c r="AB631" s="38"/>
      <c r="AC631" s="38"/>
      <c r="AD631" s="38"/>
      <c r="AE631" s="38"/>
      <c r="AF631" s="38"/>
      <c r="AG631" s="38"/>
      <c r="AI631" s="38"/>
      <c r="AJ631" s="38"/>
      <c r="AK631" s="38"/>
      <c r="AL631" s="38"/>
      <c r="AM631" s="38"/>
      <c r="AN631" s="38"/>
      <c r="AO631" s="38"/>
      <c r="AP631" s="38"/>
      <c r="AQ631" s="38"/>
      <c r="AR631" s="38"/>
      <c r="AT631" s="38"/>
      <c r="AU631" s="38"/>
      <c r="AV631" s="38"/>
      <c r="AW631" s="38"/>
      <c r="AX631" s="38"/>
      <c r="AY631" s="38"/>
      <c r="AZ631" s="38"/>
      <c r="BA631" s="38"/>
      <c r="BB631" s="38"/>
      <c r="BC631" s="38"/>
      <c r="BE631" s="38"/>
      <c r="BF631" s="38"/>
      <c r="BG631" s="38"/>
      <c r="BH631" s="38"/>
      <c r="BI631" s="38"/>
      <c r="BJ631" s="38"/>
      <c r="BK631" s="38"/>
      <c r="BL631" s="38"/>
      <c r="BM631" s="38"/>
      <c r="BN631" s="38"/>
      <c r="BP631" s="38"/>
      <c r="BQ631" s="38"/>
      <c r="BR631" s="38"/>
      <c r="BS631" s="38"/>
      <c r="BT631" s="38"/>
      <c r="BU631" s="38"/>
      <c r="BV631" s="38"/>
      <c r="BW631" s="38"/>
      <c r="BX631" s="38"/>
      <c r="BY631" s="38"/>
      <c r="BZ631" s="38"/>
      <c r="CA631" s="270"/>
      <c r="CB631" s="38"/>
      <c r="CC631" s="270"/>
      <c r="CD631" s="38"/>
      <c r="CE631" s="38"/>
      <c r="CF631" s="38"/>
      <c r="CG631" s="38"/>
    </row>
    <row r="632" spans="5:85">
      <c r="E632" s="38"/>
      <c r="F632" s="38"/>
      <c r="G632" s="38"/>
      <c r="H632" s="38"/>
      <c r="I632" s="38"/>
      <c r="J632" s="38"/>
      <c r="K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X632" s="38"/>
      <c r="Y632" s="38"/>
      <c r="Z632" s="38"/>
      <c r="AA632" s="38"/>
      <c r="AB632" s="38"/>
      <c r="AC632" s="38"/>
      <c r="AD632" s="38"/>
      <c r="AE632" s="38"/>
      <c r="AF632" s="38"/>
      <c r="AG632" s="38"/>
      <c r="AI632" s="38"/>
      <c r="AJ632" s="38"/>
      <c r="AK632" s="38"/>
      <c r="AL632" s="38"/>
      <c r="AM632" s="38"/>
      <c r="AN632" s="38"/>
      <c r="AO632" s="38"/>
      <c r="AP632" s="38"/>
      <c r="AQ632" s="38"/>
      <c r="AR632" s="38"/>
      <c r="AT632" s="38"/>
      <c r="AU632" s="38"/>
      <c r="AV632" s="38"/>
      <c r="AW632" s="38"/>
      <c r="AX632" s="38"/>
      <c r="AY632" s="38"/>
      <c r="AZ632" s="38"/>
      <c r="BA632" s="38"/>
      <c r="BB632" s="38"/>
      <c r="BC632" s="38"/>
      <c r="BE632" s="38"/>
      <c r="BF632" s="38"/>
      <c r="BG632" s="38"/>
      <c r="BH632" s="38"/>
      <c r="BI632" s="38"/>
      <c r="BJ632" s="38"/>
      <c r="BK632" s="38"/>
      <c r="BL632" s="38"/>
      <c r="BM632" s="38"/>
      <c r="BN632" s="38"/>
      <c r="BP632" s="38"/>
      <c r="BQ632" s="38"/>
      <c r="BR632" s="38"/>
      <c r="BS632" s="38"/>
      <c r="BT632" s="38"/>
      <c r="BU632" s="38"/>
      <c r="BV632" s="38"/>
      <c r="BW632" s="38"/>
      <c r="BX632" s="38"/>
      <c r="BY632" s="38"/>
      <c r="BZ632" s="38"/>
      <c r="CA632" s="270"/>
      <c r="CB632" s="38"/>
      <c r="CC632" s="270"/>
      <c r="CD632" s="38"/>
      <c r="CE632" s="38"/>
      <c r="CF632" s="38"/>
      <c r="CG632" s="38"/>
    </row>
    <row r="633" spans="5:85">
      <c r="E633" s="38"/>
      <c r="F633" s="38"/>
      <c r="G633" s="38"/>
      <c r="H633" s="38"/>
      <c r="I633" s="38"/>
      <c r="J633" s="38"/>
      <c r="K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X633" s="38"/>
      <c r="Y633" s="38"/>
      <c r="Z633" s="38"/>
      <c r="AA633" s="38"/>
      <c r="AB633" s="38"/>
      <c r="AC633" s="38"/>
      <c r="AD633" s="38"/>
      <c r="AE633" s="38"/>
      <c r="AF633" s="38"/>
      <c r="AG633" s="38"/>
      <c r="AI633" s="38"/>
      <c r="AJ633" s="38"/>
      <c r="AK633" s="38"/>
      <c r="AL633" s="38"/>
      <c r="AM633" s="38"/>
      <c r="AN633" s="38"/>
      <c r="AO633" s="38"/>
      <c r="AP633" s="38"/>
      <c r="AQ633" s="38"/>
      <c r="AR633" s="38"/>
      <c r="AT633" s="38"/>
      <c r="AU633" s="38"/>
      <c r="AV633" s="38"/>
      <c r="AW633" s="38"/>
      <c r="AX633" s="38"/>
      <c r="AY633" s="38"/>
      <c r="AZ633" s="38"/>
      <c r="BA633" s="38"/>
      <c r="BB633" s="38"/>
      <c r="BC633" s="38"/>
      <c r="BE633" s="38"/>
      <c r="BF633" s="38"/>
      <c r="BG633" s="38"/>
      <c r="BH633" s="38"/>
      <c r="BI633" s="38"/>
      <c r="BJ633" s="38"/>
      <c r="BK633" s="38"/>
      <c r="BL633" s="38"/>
      <c r="BM633" s="38"/>
      <c r="BN633" s="38"/>
      <c r="BP633" s="38"/>
      <c r="BQ633" s="38"/>
      <c r="BR633" s="38"/>
      <c r="BS633" s="38"/>
      <c r="BT633" s="38"/>
      <c r="BU633" s="38"/>
      <c r="BV633" s="38"/>
      <c r="BW633" s="38"/>
      <c r="BX633" s="38"/>
      <c r="BY633" s="38"/>
      <c r="BZ633" s="38"/>
      <c r="CA633" s="270"/>
      <c r="CB633" s="38"/>
      <c r="CC633" s="270"/>
      <c r="CD633" s="38"/>
      <c r="CE633" s="38"/>
      <c r="CF633" s="38"/>
      <c r="CG633" s="38"/>
    </row>
    <row r="634" spans="5:85">
      <c r="E634" s="38"/>
      <c r="F634" s="38"/>
      <c r="G634" s="38"/>
      <c r="H634" s="38"/>
      <c r="I634" s="38"/>
      <c r="J634" s="38"/>
      <c r="K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X634" s="38"/>
      <c r="Y634" s="38"/>
      <c r="Z634" s="38"/>
      <c r="AA634" s="38"/>
      <c r="AB634" s="38"/>
      <c r="AC634" s="38"/>
      <c r="AD634" s="38"/>
      <c r="AE634" s="38"/>
      <c r="AF634" s="38"/>
      <c r="AG634" s="38"/>
      <c r="AI634" s="38"/>
      <c r="AJ634" s="38"/>
      <c r="AK634" s="38"/>
      <c r="AL634" s="38"/>
      <c r="AM634" s="38"/>
      <c r="AN634" s="38"/>
      <c r="AO634" s="38"/>
      <c r="AP634" s="38"/>
      <c r="AQ634" s="38"/>
      <c r="AR634" s="38"/>
      <c r="AT634" s="38"/>
      <c r="AU634" s="38"/>
      <c r="AV634" s="38"/>
      <c r="AW634" s="38"/>
      <c r="AX634" s="38"/>
      <c r="AY634" s="38"/>
      <c r="AZ634" s="38"/>
      <c r="BA634" s="38"/>
      <c r="BB634" s="38"/>
      <c r="BC634" s="38"/>
      <c r="BE634" s="38"/>
      <c r="BF634" s="38"/>
      <c r="BG634" s="38"/>
      <c r="BH634" s="38"/>
      <c r="BI634" s="38"/>
      <c r="BJ634" s="38"/>
      <c r="BK634" s="38"/>
      <c r="BL634" s="38"/>
      <c r="BM634" s="38"/>
      <c r="BN634" s="38"/>
      <c r="BP634" s="38"/>
      <c r="BQ634" s="38"/>
      <c r="BR634" s="38"/>
      <c r="BS634" s="38"/>
      <c r="BT634" s="38"/>
      <c r="BU634" s="38"/>
      <c r="BV634" s="38"/>
      <c r="BW634" s="38"/>
      <c r="BX634" s="38"/>
      <c r="BY634" s="38"/>
      <c r="BZ634" s="38"/>
      <c r="CA634" s="270"/>
      <c r="CB634" s="38"/>
      <c r="CC634" s="270"/>
      <c r="CD634" s="38"/>
      <c r="CE634" s="38"/>
      <c r="CF634" s="38"/>
      <c r="CG634" s="38"/>
    </row>
    <row r="635" spans="5:85">
      <c r="E635" s="38"/>
      <c r="F635" s="38"/>
      <c r="G635" s="38"/>
      <c r="H635" s="38"/>
      <c r="I635" s="38"/>
      <c r="J635" s="38"/>
      <c r="K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X635" s="38"/>
      <c r="Y635" s="38"/>
      <c r="Z635" s="38"/>
      <c r="AA635" s="38"/>
      <c r="AB635" s="38"/>
      <c r="AC635" s="38"/>
      <c r="AD635" s="38"/>
      <c r="AE635" s="38"/>
      <c r="AF635" s="38"/>
      <c r="AG635" s="38"/>
      <c r="AI635" s="38"/>
      <c r="AJ635" s="38"/>
      <c r="AK635" s="38"/>
      <c r="AL635" s="38"/>
      <c r="AM635" s="38"/>
      <c r="AN635" s="38"/>
      <c r="AO635" s="38"/>
      <c r="AP635" s="38"/>
      <c r="AQ635" s="38"/>
      <c r="AR635" s="38"/>
      <c r="AT635" s="38"/>
      <c r="AU635" s="38"/>
      <c r="AV635" s="38"/>
      <c r="AW635" s="38"/>
      <c r="AX635" s="38"/>
      <c r="AY635" s="38"/>
      <c r="AZ635" s="38"/>
      <c r="BA635" s="38"/>
      <c r="BB635" s="38"/>
      <c r="BC635" s="38"/>
      <c r="BE635" s="38"/>
      <c r="BF635" s="38"/>
      <c r="BG635" s="38"/>
      <c r="BH635" s="38"/>
      <c r="BI635" s="38"/>
      <c r="BJ635" s="38"/>
      <c r="BK635" s="38"/>
      <c r="BL635" s="38"/>
      <c r="BM635" s="38"/>
      <c r="BN635" s="38"/>
      <c r="BP635" s="38"/>
      <c r="BQ635" s="38"/>
      <c r="BR635" s="38"/>
      <c r="BS635" s="38"/>
      <c r="BT635" s="38"/>
      <c r="BU635" s="38"/>
      <c r="BV635" s="38"/>
      <c r="BW635" s="38"/>
      <c r="BX635" s="38"/>
      <c r="BY635" s="38"/>
      <c r="BZ635" s="38"/>
      <c r="CA635" s="270"/>
      <c r="CB635" s="38"/>
      <c r="CC635" s="270"/>
      <c r="CD635" s="38"/>
      <c r="CE635" s="38"/>
      <c r="CF635" s="38"/>
      <c r="CG635" s="38"/>
    </row>
    <row r="636" spans="5:85">
      <c r="E636" s="38"/>
      <c r="F636" s="38"/>
      <c r="G636" s="38"/>
      <c r="H636" s="38"/>
      <c r="I636" s="38"/>
      <c r="J636" s="38"/>
      <c r="K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X636" s="38"/>
      <c r="Y636" s="38"/>
      <c r="Z636" s="38"/>
      <c r="AA636" s="38"/>
      <c r="AB636" s="38"/>
      <c r="AC636" s="38"/>
      <c r="AD636" s="38"/>
      <c r="AE636" s="38"/>
      <c r="AF636" s="38"/>
      <c r="AG636" s="38"/>
      <c r="AI636" s="38"/>
      <c r="AJ636" s="38"/>
      <c r="AK636" s="38"/>
      <c r="AL636" s="38"/>
      <c r="AM636" s="38"/>
      <c r="AN636" s="38"/>
      <c r="AO636" s="38"/>
      <c r="AP636" s="38"/>
      <c r="AQ636" s="38"/>
      <c r="AR636" s="38"/>
      <c r="AT636" s="38"/>
      <c r="AU636" s="38"/>
      <c r="AV636" s="38"/>
      <c r="AW636" s="38"/>
      <c r="AX636" s="38"/>
      <c r="AY636" s="38"/>
      <c r="AZ636" s="38"/>
      <c r="BA636" s="38"/>
      <c r="BB636" s="38"/>
      <c r="BC636" s="38"/>
      <c r="BE636" s="38"/>
      <c r="BF636" s="38"/>
      <c r="BG636" s="38"/>
      <c r="BH636" s="38"/>
      <c r="BI636" s="38"/>
      <c r="BJ636" s="38"/>
      <c r="BK636" s="38"/>
      <c r="BL636" s="38"/>
      <c r="BM636" s="38"/>
      <c r="BN636" s="38"/>
      <c r="BP636" s="38"/>
      <c r="BQ636" s="38"/>
      <c r="BR636" s="38"/>
      <c r="BS636" s="38"/>
      <c r="BT636" s="38"/>
      <c r="BU636" s="38"/>
      <c r="BV636" s="38"/>
      <c r="BW636" s="38"/>
      <c r="BX636" s="38"/>
      <c r="BY636" s="38"/>
      <c r="BZ636" s="38"/>
      <c r="CA636" s="270"/>
      <c r="CB636" s="38"/>
      <c r="CC636" s="270"/>
      <c r="CD636" s="38"/>
      <c r="CE636" s="38"/>
      <c r="CF636" s="38"/>
      <c r="CG636" s="38"/>
    </row>
    <row r="637" spans="5:85">
      <c r="E637" s="38"/>
      <c r="F637" s="38"/>
      <c r="G637" s="38"/>
      <c r="H637" s="38"/>
      <c r="I637" s="38"/>
      <c r="J637" s="38"/>
      <c r="K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X637" s="38"/>
      <c r="Y637" s="38"/>
      <c r="Z637" s="38"/>
      <c r="AA637" s="38"/>
      <c r="AB637" s="38"/>
      <c r="AC637" s="38"/>
      <c r="AD637" s="38"/>
      <c r="AE637" s="38"/>
      <c r="AF637" s="38"/>
      <c r="AG637" s="38"/>
      <c r="AI637" s="38"/>
      <c r="AJ637" s="38"/>
      <c r="AK637" s="38"/>
      <c r="AL637" s="38"/>
      <c r="AM637" s="38"/>
      <c r="AN637" s="38"/>
      <c r="AO637" s="38"/>
      <c r="AP637" s="38"/>
      <c r="AQ637" s="38"/>
      <c r="AR637" s="38"/>
      <c r="AT637" s="38"/>
      <c r="AU637" s="38"/>
      <c r="AV637" s="38"/>
      <c r="AW637" s="38"/>
      <c r="AX637" s="38"/>
      <c r="AY637" s="38"/>
      <c r="AZ637" s="38"/>
      <c r="BA637" s="38"/>
      <c r="BB637" s="38"/>
      <c r="BC637" s="38"/>
      <c r="BE637" s="38"/>
      <c r="BF637" s="38"/>
      <c r="BG637" s="38"/>
      <c r="BH637" s="38"/>
      <c r="BI637" s="38"/>
      <c r="BJ637" s="38"/>
      <c r="BK637" s="38"/>
      <c r="BL637" s="38"/>
      <c r="BM637" s="38"/>
      <c r="BN637" s="38"/>
      <c r="BP637" s="38"/>
      <c r="BQ637" s="38"/>
      <c r="BR637" s="38"/>
      <c r="BS637" s="38"/>
      <c r="BT637" s="38"/>
      <c r="BU637" s="38"/>
      <c r="BV637" s="38"/>
      <c r="BW637" s="38"/>
      <c r="BX637" s="38"/>
      <c r="BY637" s="38"/>
      <c r="BZ637" s="38"/>
      <c r="CA637" s="270"/>
      <c r="CB637" s="38"/>
      <c r="CC637" s="270"/>
      <c r="CD637" s="38"/>
      <c r="CE637" s="38"/>
      <c r="CF637" s="38"/>
      <c r="CG637" s="38"/>
    </row>
    <row r="638" spans="5:85">
      <c r="E638" s="38"/>
      <c r="F638" s="38"/>
      <c r="G638" s="38"/>
      <c r="H638" s="38"/>
      <c r="I638" s="38"/>
      <c r="J638" s="38"/>
      <c r="K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X638" s="38"/>
      <c r="Y638" s="38"/>
      <c r="Z638" s="38"/>
      <c r="AA638" s="38"/>
      <c r="AB638" s="38"/>
      <c r="AC638" s="38"/>
      <c r="AD638" s="38"/>
      <c r="AE638" s="38"/>
      <c r="AF638" s="38"/>
      <c r="AG638" s="38"/>
      <c r="AI638" s="38"/>
      <c r="AJ638" s="38"/>
      <c r="AK638" s="38"/>
      <c r="AL638" s="38"/>
      <c r="AM638" s="38"/>
      <c r="AN638" s="38"/>
      <c r="AO638" s="38"/>
      <c r="AP638" s="38"/>
      <c r="AQ638" s="38"/>
      <c r="AR638" s="38"/>
      <c r="AT638" s="38"/>
      <c r="AU638" s="38"/>
      <c r="AV638" s="38"/>
      <c r="AW638" s="38"/>
      <c r="AX638" s="38"/>
      <c r="AY638" s="38"/>
      <c r="AZ638" s="38"/>
      <c r="BA638" s="38"/>
      <c r="BB638" s="38"/>
      <c r="BC638" s="38"/>
      <c r="BE638" s="38"/>
      <c r="BF638" s="38"/>
      <c r="BG638" s="38"/>
      <c r="BH638" s="38"/>
      <c r="BI638" s="38"/>
      <c r="BJ638" s="38"/>
      <c r="BK638" s="38"/>
      <c r="BL638" s="38"/>
      <c r="BM638" s="38"/>
      <c r="BN638" s="38"/>
      <c r="BP638" s="38"/>
      <c r="BQ638" s="38"/>
      <c r="BR638" s="38"/>
      <c r="BS638" s="38"/>
      <c r="BT638" s="38"/>
      <c r="BU638" s="38"/>
      <c r="BV638" s="38"/>
      <c r="BW638" s="38"/>
      <c r="BX638" s="38"/>
      <c r="BY638" s="38"/>
      <c r="BZ638" s="38"/>
      <c r="CA638" s="270"/>
      <c r="CB638" s="38"/>
      <c r="CC638" s="270"/>
      <c r="CD638" s="38"/>
      <c r="CE638" s="38"/>
      <c r="CF638" s="38"/>
      <c r="CG638" s="38"/>
    </row>
    <row r="639" spans="5:85">
      <c r="E639" s="38"/>
      <c r="F639" s="38"/>
      <c r="G639" s="38"/>
      <c r="H639" s="38"/>
      <c r="I639" s="38"/>
      <c r="J639" s="38"/>
      <c r="K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X639" s="38"/>
      <c r="Y639" s="38"/>
      <c r="Z639" s="38"/>
      <c r="AA639" s="38"/>
      <c r="AB639" s="38"/>
      <c r="AC639" s="38"/>
      <c r="AD639" s="38"/>
      <c r="AE639" s="38"/>
      <c r="AF639" s="38"/>
      <c r="AG639" s="38"/>
      <c r="AI639" s="38"/>
      <c r="AJ639" s="38"/>
      <c r="AK639" s="38"/>
      <c r="AL639" s="38"/>
      <c r="AM639" s="38"/>
      <c r="AN639" s="38"/>
      <c r="AO639" s="38"/>
      <c r="AP639" s="38"/>
      <c r="AQ639" s="38"/>
      <c r="AR639" s="38"/>
      <c r="AT639" s="38"/>
      <c r="AU639" s="38"/>
      <c r="AV639" s="38"/>
      <c r="AW639" s="38"/>
      <c r="AX639" s="38"/>
      <c r="AY639" s="38"/>
      <c r="AZ639" s="38"/>
      <c r="BA639" s="38"/>
      <c r="BB639" s="38"/>
      <c r="BC639" s="38"/>
      <c r="BE639" s="38"/>
      <c r="BF639" s="38"/>
      <c r="BG639" s="38"/>
      <c r="BH639" s="38"/>
      <c r="BI639" s="38"/>
      <c r="BJ639" s="38"/>
      <c r="BK639" s="38"/>
      <c r="BL639" s="38"/>
      <c r="BM639" s="38"/>
      <c r="BN639" s="38"/>
      <c r="BP639" s="38"/>
      <c r="BQ639" s="38"/>
      <c r="BR639" s="38"/>
      <c r="BS639" s="38"/>
      <c r="BT639" s="38"/>
      <c r="BU639" s="38"/>
      <c r="BV639" s="38"/>
      <c r="BW639" s="38"/>
      <c r="BX639" s="38"/>
      <c r="BY639" s="38"/>
      <c r="BZ639" s="38"/>
      <c r="CA639" s="270"/>
      <c r="CB639" s="38"/>
      <c r="CC639" s="270"/>
      <c r="CD639" s="38"/>
      <c r="CE639" s="38"/>
      <c r="CF639" s="38"/>
      <c r="CG639" s="38"/>
    </row>
    <row r="640" spans="5:85">
      <c r="E640" s="38"/>
      <c r="F640" s="38"/>
      <c r="G640" s="38"/>
      <c r="H640" s="38"/>
      <c r="I640" s="38"/>
      <c r="J640" s="38"/>
      <c r="K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X640" s="38"/>
      <c r="Y640" s="38"/>
      <c r="Z640" s="38"/>
      <c r="AA640" s="38"/>
      <c r="AB640" s="38"/>
      <c r="AC640" s="38"/>
      <c r="AD640" s="38"/>
      <c r="AE640" s="38"/>
      <c r="AF640" s="38"/>
      <c r="AG640" s="38"/>
      <c r="AI640" s="38"/>
      <c r="AJ640" s="38"/>
      <c r="AK640" s="38"/>
      <c r="AL640" s="38"/>
      <c r="AM640" s="38"/>
      <c r="AN640" s="38"/>
      <c r="AO640" s="38"/>
      <c r="AP640" s="38"/>
      <c r="AQ640" s="38"/>
      <c r="AR640" s="38"/>
      <c r="AT640" s="38"/>
      <c r="AU640" s="38"/>
      <c r="AV640" s="38"/>
      <c r="AW640" s="38"/>
      <c r="AX640" s="38"/>
      <c r="AY640" s="38"/>
      <c r="AZ640" s="38"/>
      <c r="BA640" s="38"/>
      <c r="BB640" s="38"/>
      <c r="BC640" s="38"/>
      <c r="BE640" s="38"/>
      <c r="BF640" s="38"/>
      <c r="BG640" s="38"/>
      <c r="BH640" s="38"/>
      <c r="BI640" s="38"/>
      <c r="BJ640" s="38"/>
      <c r="BK640" s="38"/>
      <c r="BL640" s="38"/>
      <c r="BM640" s="38"/>
      <c r="BN640" s="38"/>
      <c r="BP640" s="38"/>
      <c r="BQ640" s="38"/>
      <c r="BR640" s="38"/>
      <c r="BS640" s="38"/>
      <c r="BT640" s="38"/>
      <c r="BU640" s="38"/>
      <c r="BV640" s="38"/>
      <c r="BW640" s="38"/>
      <c r="BX640" s="38"/>
      <c r="BY640" s="38"/>
      <c r="BZ640" s="38"/>
      <c r="CA640" s="270"/>
      <c r="CB640" s="38"/>
      <c r="CC640" s="270"/>
      <c r="CD640" s="38"/>
      <c r="CE640" s="38"/>
      <c r="CF640" s="38"/>
      <c r="CG640" s="38"/>
    </row>
    <row r="641" spans="5:85">
      <c r="E641" s="38"/>
      <c r="F641" s="38"/>
      <c r="G641" s="38"/>
      <c r="H641" s="38"/>
      <c r="I641" s="38"/>
      <c r="J641" s="38"/>
      <c r="K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X641" s="38"/>
      <c r="Y641" s="38"/>
      <c r="Z641" s="38"/>
      <c r="AA641" s="38"/>
      <c r="AB641" s="38"/>
      <c r="AC641" s="38"/>
      <c r="AD641" s="38"/>
      <c r="AE641" s="38"/>
      <c r="AF641" s="38"/>
      <c r="AG641" s="38"/>
      <c r="AI641" s="38"/>
      <c r="AJ641" s="38"/>
      <c r="AK641" s="38"/>
      <c r="AL641" s="38"/>
      <c r="AM641" s="38"/>
      <c r="AN641" s="38"/>
      <c r="AO641" s="38"/>
      <c r="AP641" s="38"/>
      <c r="AQ641" s="38"/>
      <c r="AR641" s="38"/>
      <c r="AT641" s="38"/>
      <c r="AU641" s="38"/>
      <c r="AV641" s="38"/>
      <c r="AW641" s="38"/>
      <c r="AX641" s="38"/>
      <c r="AY641" s="38"/>
      <c r="AZ641" s="38"/>
      <c r="BA641" s="38"/>
      <c r="BB641" s="38"/>
      <c r="BC641" s="38"/>
      <c r="BE641" s="38"/>
      <c r="BF641" s="38"/>
      <c r="BG641" s="38"/>
      <c r="BH641" s="38"/>
      <c r="BI641" s="38"/>
      <c r="BJ641" s="38"/>
      <c r="BK641" s="38"/>
      <c r="BL641" s="38"/>
      <c r="BM641" s="38"/>
      <c r="BN641" s="38"/>
      <c r="BP641" s="38"/>
      <c r="BQ641" s="38"/>
      <c r="BR641" s="38"/>
      <c r="BS641" s="38"/>
      <c r="BT641" s="38"/>
      <c r="BU641" s="38"/>
      <c r="BV641" s="38"/>
      <c r="BW641" s="38"/>
      <c r="BX641" s="38"/>
      <c r="BY641" s="38"/>
      <c r="BZ641" s="38"/>
      <c r="CA641" s="270"/>
      <c r="CB641" s="38"/>
      <c r="CC641" s="270"/>
      <c r="CD641" s="38"/>
      <c r="CE641" s="38"/>
      <c r="CF641" s="38"/>
      <c r="CG641" s="38"/>
    </row>
    <row r="642" spans="5:85">
      <c r="E642" s="38"/>
      <c r="F642" s="38"/>
      <c r="G642" s="38"/>
      <c r="H642" s="38"/>
      <c r="I642" s="38"/>
      <c r="J642" s="38"/>
      <c r="K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X642" s="38"/>
      <c r="Y642" s="38"/>
      <c r="Z642" s="38"/>
      <c r="AA642" s="38"/>
      <c r="AB642" s="38"/>
      <c r="AC642" s="38"/>
      <c r="AD642" s="38"/>
      <c r="AE642" s="38"/>
      <c r="AF642" s="38"/>
      <c r="AG642" s="38"/>
      <c r="AI642" s="38"/>
      <c r="AJ642" s="38"/>
      <c r="AK642" s="38"/>
      <c r="AL642" s="38"/>
      <c r="AM642" s="38"/>
      <c r="AN642" s="38"/>
      <c r="AO642" s="38"/>
      <c r="AP642" s="38"/>
      <c r="AQ642" s="38"/>
      <c r="AR642" s="38"/>
      <c r="AT642" s="38"/>
      <c r="AU642" s="38"/>
      <c r="AV642" s="38"/>
      <c r="AW642" s="38"/>
      <c r="AX642" s="38"/>
      <c r="AY642" s="38"/>
      <c r="AZ642" s="38"/>
      <c r="BA642" s="38"/>
      <c r="BB642" s="38"/>
      <c r="BC642" s="38"/>
      <c r="BE642" s="38"/>
      <c r="BF642" s="38"/>
      <c r="BG642" s="38"/>
      <c r="BH642" s="38"/>
      <c r="BI642" s="38"/>
      <c r="BJ642" s="38"/>
      <c r="BK642" s="38"/>
      <c r="BL642" s="38"/>
      <c r="BM642" s="38"/>
      <c r="BN642" s="38"/>
      <c r="BP642" s="38"/>
      <c r="BQ642" s="38"/>
      <c r="BR642" s="38"/>
      <c r="BS642" s="38"/>
      <c r="BT642" s="38"/>
      <c r="BU642" s="38"/>
      <c r="BV642" s="38"/>
      <c r="BW642" s="38"/>
      <c r="BX642" s="38"/>
      <c r="BY642" s="38"/>
      <c r="BZ642" s="38"/>
      <c r="CA642" s="270"/>
      <c r="CB642" s="38"/>
      <c r="CC642" s="270"/>
      <c r="CD642" s="38"/>
      <c r="CE642" s="38"/>
      <c r="CF642" s="38"/>
      <c r="CG642" s="38"/>
    </row>
    <row r="643" spans="5:85">
      <c r="E643" s="38"/>
      <c r="F643" s="38"/>
      <c r="G643" s="38"/>
      <c r="H643" s="38"/>
      <c r="I643" s="38"/>
      <c r="J643" s="38"/>
      <c r="K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X643" s="38"/>
      <c r="Y643" s="38"/>
      <c r="Z643" s="38"/>
      <c r="AA643" s="38"/>
      <c r="AB643" s="38"/>
      <c r="AC643" s="38"/>
      <c r="AD643" s="38"/>
      <c r="AE643" s="38"/>
      <c r="AF643" s="38"/>
      <c r="AG643" s="38"/>
      <c r="AI643" s="38"/>
      <c r="AJ643" s="38"/>
      <c r="AK643" s="38"/>
      <c r="AL643" s="38"/>
      <c r="AM643" s="38"/>
      <c r="AN643" s="38"/>
      <c r="AO643" s="38"/>
      <c r="AP643" s="38"/>
      <c r="AQ643" s="38"/>
      <c r="AR643" s="38"/>
      <c r="AT643" s="38"/>
      <c r="AU643" s="38"/>
      <c r="AV643" s="38"/>
      <c r="AW643" s="38"/>
      <c r="AX643" s="38"/>
      <c r="AY643" s="38"/>
      <c r="AZ643" s="38"/>
      <c r="BA643" s="38"/>
      <c r="BB643" s="38"/>
      <c r="BC643" s="38"/>
      <c r="BE643" s="38"/>
      <c r="BF643" s="38"/>
      <c r="BG643" s="38"/>
      <c r="BH643" s="38"/>
      <c r="BI643" s="38"/>
      <c r="BJ643" s="38"/>
      <c r="BK643" s="38"/>
      <c r="BL643" s="38"/>
      <c r="BM643" s="38"/>
      <c r="BN643" s="38"/>
      <c r="BP643" s="38"/>
      <c r="BQ643" s="38"/>
      <c r="BR643" s="38"/>
      <c r="BS643" s="38"/>
      <c r="BT643" s="38"/>
      <c r="BU643" s="38"/>
      <c r="BV643" s="38"/>
      <c r="BW643" s="38"/>
      <c r="BX643" s="38"/>
      <c r="BY643" s="38"/>
      <c r="BZ643" s="38"/>
      <c r="CA643" s="270"/>
      <c r="CB643" s="38"/>
      <c r="CC643" s="270"/>
      <c r="CD643" s="38"/>
      <c r="CE643" s="38"/>
      <c r="CF643" s="38"/>
      <c r="CG643" s="38"/>
    </row>
    <row r="644" spans="5:85">
      <c r="E644" s="38"/>
      <c r="F644" s="38"/>
      <c r="G644" s="38"/>
      <c r="H644" s="38"/>
      <c r="I644" s="38"/>
      <c r="J644" s="38"/>
      <c r="K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  <c r="AT644" s="38"/>
      <c r="AU644" s="38"/>
      <c r="AV644" s="38"/>
      <c r="AW644" s="38"/>
      <c r="AX644" s="38"/>
      <c r="AY644" s="38"/>
      <c r="AZ644" s="38"/>
      <c r="BA644" s="38"/>
      <c r="BB644" s="38"/>
      <c r="BC644" s="38"/>
      <c r="BE644" s="38"/>
      <c r="BF644" s="38"/>
      <c r="BG644" s="38"/>
      <c r="BH644" s="38"/>
      <c r="BI644" s="38"/>
      <c r="BJ644" s="38"/>
      <c r="BK644" s="38"/>
      <c r="BL644" s="38"/>
      <c r="BM644" s="38"/>
      <c r="BN644" s="38"/>
      <c r="BP644" s="38"/>
      <c r="BQ644" s="38"/>
      <c r="BR644" s="38"/>
      <c r="BS644" s="38"/>
      <c r="BT644" s="38"/>
      <c r="BU644" s="38"/>
      <c r="BV644" s="38"/>
      <c r="BW644" s="38"/>
      <c r="BX644" s="38"/>
      <c r="BY644" s="38"/>
      <c r="BZ644" s="38"/>
      <c r="CA644" s="270"/>
      <c r="CB644" s="38"/>
      <c r="CC644" s="270"/>
      <c r="CD644" s="38"/>
      <c r="CE644" s="38"/>
      <c r="CF644" s="38"/>
      <c r="CG644" s="38"/>
    </row>
    <row r="645" spans="5:85">
      <c r="E645" s="38"/>
      <c r="F645" s="38"/>
      <c r="G645" s="38"/>
      <c r="H645" s="38"/>
      <c r="I645" s="38"/>
      <c r="J645" s="38"/>
      <c r="K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  <c r="AT645" s="38"/>
      <c r="AU645" s="38"/>
      <c r="AV645" s="38"/>
      <c r="AW645" s="38"/>
      <c r="AX645" s="38"/>
      <c r="AY645" s="38"/>
      <c r="AZ645" s="38"/>
      <c r="BA645" s="38"/>
      <c r="BB645" s="38"/>
      <c r="BC645" s="38"/>
      <c r="BE645" s="38"/>
      <c r="BF645" s="38"/>
      <c r="BG645" s="38"/>
      <c r="BH645" s="38"/>
      <c r="BI645" s="38"/>
      <c r="BJ645" s="38"/>
      <c r="BK645" s="38"/>
      <c r="BL645" s="38"/>
      <c r="BM645" s="38"/>
      <c r="BN645" s="38"/>
      <c r="BP645" s="38"/>
      <c r="BQ645" s="38"/>
      <c r="BR645" s="38"/>
      <c r="BS645" s="38"/>
      <c r="BT645" s="38"/>
      <c r="BU645" s="38"/>
      <c r="BV645" s="38"/>
      <c r="BW645" s="38"/>
      <c r="BX645" s="38"/>
      <c r="BY645" s="38"/>
      <c r="BZ645" s="38"/>
      <c r="CA645" s="270"/>
      <c r="CB645" s="38"/>
      <c r="CC645" s="270"/>
      <c r="CD645" s="38"/>
      <c r="CE645" s="38"/>
      <c r="CF645" s="38"/>
      <c r="CG645" s="38"/>
    </row>
    <row r="646" spans="5:85">
      <c r="E646" s="38"/>
      <c r="F646" s="38"/>
      <c r="G646" s="38"/>
      <c r="H646" s="38"/>
      <c r="I646" s="38"/>
      <c r="J646" s="38"/>
      <c r="K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  <c r="AT646" s="38"/>
      <c r="AU646" s="38"/>
      <c r="AV646" s="38"/>
      <c r="AW646" s="38"/>
      <c r="AX646" s="38"/>
      <c r="AY646" s="38"/>
      <c r="AZ646" s="38"/>
      <c r="BA646" s="38"/>
      <c r="BB646" s="38"/>
      <c r="BC646" s="38"/>
      <c r="BE646" s="38"/>
      <c r="BF646" s="38"/>
      <c r="BG646" s="38"/>
      <c r="BH646" s="38"/>
      <c r="BI646" s="38"/>
      <c r="BJ646" s="38"/>
      <c r="BK646" s="38"/>
      <c r="BL646" s="38"/>
      <c r="BM646" s="38"/>
      <c r="BN646" s="38"/>
      <c r="BP646" s="38"/>
      <c r="BQ646" s="38"/>
      <c r="BR646" s="38"/>
      <c r="BS646" s="38"/>
      <c r="BT646" s="38"/>
      <c r="BU646" s="38"/>
      <c r="BV646" s="38"/>
      <c r="BW646" s="38"/>
      <c r="BX646" s="38"/>
      <c r="BY646" s="38"/>
      <c r="BZ646" s="38"/>
      <c r="CA646" s="270"/>
      <c r="CB646" s="38"/>
      <c r="CC646" s="270"/>
      <c r="CD646" s="38"/>
      <c r="CE646" s="38"/>
      <c r="CF646" s="38"/>
      <c r="CG646" s="38"/>
    </row>
    <row r="647" spans="5:85">
      <c r="E647" s="38"/>
      <c r="F647" s="38"/>
      <c r="G647" s="38"/>
      <c r="H647" s="38"/>
      <c r="I647" s="38"/>
      <c r="J647" s="38"/>
      <c r="K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  <c r="AT647" s="38"/>
      <c r="AU647" s="38"/>
      <c r="AV647" s="38"/>
      <c r="AW647" s="38"/>
      <c r="AX647" s="38"/>
      <c r="AY647" s="38"/>
      <c r="AZ647" s="38"/>
      <c r="BA647" s="38"/>
      <c r="BB647" s="38"/>
      <c r="BC647" s="38"/>
      <c r="BE647" s="38"/>
      <c r="BF647" s="38"/>
      <c r="BG647" s="38"/>
      <c r="BH647" s="38"/>
      <c r="BI647" s="38"/>
      <c r="BJ647" s="38"/>
      <c r="BK647" s="38"/>
      <c r="BL647" s="38"/>
      <c r="BM647" s="38"/>
      <c r="BN647" s="38"/>
      <c r="BP647" s="38"/>
      <c r="BQ647" s="38"/>
      <c r="BR647" s="38"/>
      <c r="BS647" s="38"/>
      <c r="BT647" s="38"/>
      <c r="BU647" s="38"/>
      <c r="BV647" s="38"/>
      <c r="BW647" s="38"/>
      <c r="BX647" s="38"/>
      <c r="BY647" s="38"/>
      <c r="BZ647" s="38"/>
      <c r="CA647" s="270"/>
      <c r="CB647" s="38"/>
      <c r="CC647" s="270"/>
      <c r="CD647" s="38"/>
      <c r="CE647" s="38"/>
      <c r="CF647" s="38"/>
      <c r="CG647" s="38"/>
    </row>
    <row r="648" spans="5:85">
      <c r="E648" s="38"/>
      <c r="F648" s="38"/>
      <c r="G648" s="38"/>
      <c r="H648" s="38"/>
      <c r="I648" s="38"/>
      <c r="J648" s="38"/>
      <c r="K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  <c r="AT648" s="38"/>
      <c r="AU648" s="38"/>
      <c r="AV648" s="38"/>
      <c r="AW648" s="38"/>
      <c r="AX648" s="38"/>
      <c r="AY648" s="38"/>
      <c r="AZ648" s="38"/>
      <c r="BA648" s="38"/>
      <c r="BB648" s="38"/>
      <c r="BC648" s="38"/>
      <c r="BE648" s="38"/>
      <c r="BF648" s="38"/>
      <c r="BG648" s="38"/>
      <c r="BH648" s="38"/>
      <c r="BI648" s="38"/>
      <c r="BJ648" s="38"/>
      <c r="BK648" s="38"/>
      <c r="BL648" s="38"/>
      <c r="BM648" s="38"/>
      <c r="BN648" s="38"/>
      <c r="BP648" s="38"/>
      <c r="BQ648" s="38"/>
      <c r="BR648" s="38"/>
      <c r="BS648" s="38"/>
      <c r="BT648" s="38"/>
      <c r="BU648" s="38"/>
      <c r="BV648" s="38"/>
      <c r="BW648" s="38"/>
      <c r="BX648" s="38"/>
      <c r="BY648" s="38"/>
      <c r="BZ648" s="38"/>
      <c r="CA648" s="270"/>
      <c r="CB648" s="38"/>
      <c r="CC648" s="270"/>
      <c r="CD648" s="38"/>
      <c r="CE648" s="38"/>
      <c r="CF648" s="38"/>
      <c r="CG648" s="38"/>
    </row>
    <row r="649" spans="5:85">
      <c r="E649" s="38"/>
      <c r="F649" s="38"/>
      <c r="G649" s="38"/>
      <c r="H649" s="38"/>
      <c r="I649" s="38"/>
      <c r="J649" s="38"/>
      <c r="K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  <c r="AT649" s="38"/>
      <c r="AU649" s="38"/>
      <c r="AV649" s="38"/>
      <c r="AW649" s="38"/>
      <c r="AX649" s="38"/>
      <c r="AY649" s="38"/>
      <c r="AZ649" s="38"/>
      <c r="BA649" s="38"/>
      <c r="BB649" s="38"/>
      <c r="BC649" s="38"/>
      <c r="BE649" s="38"/>
      <c r="BF649" s="38"/>
      <c r="BG649" s="38"/>
      <c r="BH649" s="38"/>
      <c r="BI649" s="38"/>
      <c r="BJ649" s="38"/>
      <c r="BK649" s="38"/>
      <c r="BL649" s="38"/>
      <c r="BM649" s="38"/>
      <c r="BN649" s="38"/>
      <c r="BP649" s="38"/>
      <c r="BQ649" s="38"/>
      <c r="BR649" s="38"/>
      <c r="BS649" s="38"/>
      <c r="BT649" s="38"/>
      <c r="BU649" s="38"/>
      <c r="BV649" s="38"/>
      <c r="BW649" s="38"/>
      <c r="BX649" s="38"/>
      <c r="BY649" s="38"/>
      <c r="BZ649" s="38"/>
      <c r="CA649" s="270"/>
      <c r="CB649" s="38"/>
      <c r="CC649" s="270"/>
      <c r="CD649" s="38"/>
      <c r="CE649" s="38"/>
      <c r="CF649" s="38"/>
      <c r="CG649" s="38"/>
    </row>
    <row r="650" spans="5:85">
      <c r="E650" s="38"/>
      <c r="F650" s="38"/>
      <c r="G650" s="38"/>
      <c r="H650" s="38"/>
      <c r="I650" s="38"/>
      <c r="J650" s="38"/>
      <c r="K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X650" s="38"/>
      <c r="Y650" s="38"/>
      <c r="Z650" s="38"/>
      <c r="AA650" s="38"/>
      <c r="AB650" s="38"/>
      <c r="AC650" s="38"/>
      <c r="AD650" s="38"/>
      <c r="AE650" s="38"/>
      <c r="AF650" s="38"/>
      <c r="AG650" s="38"/>
      <c r="AI650" s="38"/>
      <c r="AJ650" s="38"/>
      <c r="AK650" s="38"/>
      <c r="AL650" s="38"/>
      <c r="AM650" s="38"/>
      <c r="AN650" s="38"/>
      <c r="AO650" s="38"/>
      <c r="AP650" s="38"/>
      <c r="AQ650" s="38"/>
      <c r="AR650" s="38"/>
      <c r="AT650" s="38"/>
      <c r="AU650" s="38"/>
      <c r="AV650" s="38"/>
      <c r="AW650" s="38"/>
      <c r="AX650" s="38"/>
      <c r="AY650" s="38"/>
      <c r="AZ650" s="38"/>
      <c r="BA650" s="38"/>
      <c r="BB650" s="38"/>
      <c r="BC650" s="38"/>
      <c r="BE650" s="38"/>
      <c r="BF650" s="38"/>
      <c r="BG650" s="38"/>
      <c r="BH650" s="38"/>
      <c r="BI650" s="38"/>
      <c r="BJ650" s="38"/>
      <c r="BK650" s="38"/>
      <c r="BL650" s="38"/>
      <c r="BM650" s="38"/>
      <c r="BN650" s="38"/>
      <c r="BP650" s="38"/>
      <c r="BQ650" s="38"/>
      <c r="BR650" s="38"/>
      <c r="BS650" s="38"/>
      <c r="BT650" s="38"/>
      <c r="BU650" s="38"/>
      <c r="BV650" s="38"/>
      <c r="BW650" s="38"/>
      <c r="BX650" s="38"/>
      <c r="BY650" s="38"/>
      <c r="BZ650" s="38"/>
      <c r="CA650" s="270"/>
      <c r="CB650" s="38"/>
      <c r="CC650" s="270"/>
      <c r="CD650" s="38"/>
      <c r="CE650" s="38"/>
      <c r="CF650" s="38"/>
      <c r="CG650" s="38"/>
    </row>
    <row r="651" spans="5:85">
      <c r="E651" s="38"/>
      <c r="F651" s="38"/>
      <c r="G651" s="38"/>
      <c r="H651" s="38"/>
      <c r="I651" s="38"/>
      <c r="J651" s="38"/>
      <c r="K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X651" s="38"/>
      <c r="Y651" s="38"/>
      <c r="Z651" s="38"/>
      <c r="AA651" s="38"/>
      <c r="AB651" s="38"/>
      <c r="AC651" s="38"/>
      <c r="AD651" s="38"/>
      <c r="AE651" s="38"/>
      <c r="AF651" s="38"/>
      <c r="AG651" s="38"/>
      <c r="AI651" s="38"/>
      <c r="AJ651" s="38"/>
      <c r="AK651" s="38"/>
      <c r="AL651" s="38"/>
      <c r="AM651" s="38"/>
      <c r="AN651" s="38"/>
      <c r="AO651" s="38"/>
      <c r="AP651" s="38"/>
      <c r="AQ651" s="38"/>
      <c r="AR651" s="38"/>
      <c r="AT651" s="38"/>
      <c r="AU651" s="38"/>
      <c r="AV651" s="38"/>
      <c r="AW651" s="38"/>
      <c r="AX651" s="38"/>
      <c r="AY651" s="38"/>
      <c r="AZ651" s="38"/>
      <c r="BA651" s="38"/>
      <c r="BB651" s="38"/>
      <c r="BC651" s="38"/>
      <c r="BE651" s="38"/>
      <c r="BF651" s="38"/>
      <c r="BG651" s="38"/>
      <c r="BH651" s="38"/>
      <c r="BI651" s="38"/>
      <c r="BJ651" s="38"/>
      <c r="BK651" s="38"/>
      <c r="BL651" s="38"/>
      <c r="BM651" s="38"/>
      <c r="BN651" s="38"/>
      <c r="BP651" s="38"/>
      <c r="BQ651" s="38"/>
      <c r="BR651" s="38"/>
      <c r="BS651" s="38"/>
      <c r="BT651" s="38"/>
      <c r="BU651" s="38"/>
      <c r="BV651" s="38"/>
      <c r="BW651" s="38"/>
      <c r="BX651" s="38"/>
      <c r="BY651" s="38"/>
      <c r="BZ651" s="38"/>
      <c r="CA651" s="270"/>
      <c r="CB651" s="38"/>
      <c r="CC651" s="270"/>
      <c r="CD651" s="38"/>
      <c r="CE651" s="38"/>
      <c r="CF651" s="38"/>
      <c r="CG651" s="38"/>
    </row>
    <row r="652" spans="5:85">
      <c r="E652" s="38"/>
      <c r="F652" s="38"/>
      <c r="G652" s="38"/>
      <c r="H652" s="38"/>
      <c r="I652" s="38"/>
      <c r="J652" s="38"/>
      <c r="K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X652" s="38"/>
      <c r="Y652" s="38"/>
      <c r="Z652" s="38"/>
      <c r="AA652" s="38"/>
      <c r="AB652" s="38"/>
      <c r="AC652" s="38"/>
      <c r="AD652" s="38"/>
      <c r="AE652" s="38"/>
      <c r="AF652" s="38"/>
      <c r="AG652" s="38"/>
      <c r="AI652" s="38"/>
      <c r="AJ652" s="38"/>
      <c r="AK652" s="38"/>
      <c r="AL652" s="38"/>
      <c r="AM652" s="38"/>
      <c r="AN652" s="38"/>
      <c r="AO652" s="38"/>
      <c r="AP652" s="38"/>
      <c r="AQ652" s="38"/>
      <c r="AR652" s="38"/>
      <c r="AT652" s="38"/>
      <c r="AU652" s="38"/>
      <c r="AV652" s="38"/>
      <c r="AW652" s="38"/>
      <c r="AX652" s="38"/>
      <c r="AY652" s="38"/>
      <c r="AZ652" s="38"/>
      <c r="BA652" s="38"/>
      <c r="BB652" s="38"/>
      <c r="BC652" s="38"/>
      <c r="BE652" s="38"/>
      <c r="BF652" s="38"/>
      <c r="BG652" s="38"/>
      <c r="BH652" s="38"/>
      <c r="BI652" s="38"/>
      <c r="BJ652" s="38"/>
      <c r="BK652" s="38"/>
      <c r="BL652" s="38"/>
      <c r="BM652" s="38"/>
      <c r="BN652" s="38"/>
      <c r="BP652" s="38"/>
      <c r="BQ652" s="38"/>
      <c r="BR652" s="38"/>
      <c r="BS652" s="38"/>
      <c r="BT652" s="38"/>
      <c r="BU652" s="38"/>
      <c r="BV652" s="38"/>
      <c r="BW652" s="38"/>
      <c r="BX652" s="38"/>
      <c r="BY652" s="38"/>
      <c r="BZ652" s="38"/>
      <c r="CA652" s="270"/>
      <c r="CB652" s="38"/>
      <c r="CC652" s="270"/>
      <c r="CD652" s="38"/>
      <c r="CE652" s="38"/>
      <c r="CF652" s="38"/>
      <c r="CG652" s="38"/>
    </row>
    <row r="653" spans="5:85">
      <c r="E653" s="38"/>
      <c r="F653" s="38"/>
      <c r="G653" s="38"/>
      <c r="H653" s="38"/>
      <c r="I653" s="38"/>
      <c r="J653" s="38"/>
      <c r="K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X653" s="38"/>
      <c r="Y653" s="38"/>
      <c r="Z653" s="38"/>
      <c r="AA653" s="38"/>
      <c r="AB653" s="38"/>
      <c r="AC653" s="38"/>
      <c r="AD653" s="38"/>
      <c r="AE653" s="38"/>
      <c r="AF653" s="38"/>
      <c r="AG653" s="38"/>
      <c r="AI653" s="38"/>
      <c r="AJ653" s="38"/>
      <c r="AK653" s="38"/>
      <c r="AL653" s="38"/>
      <c r="AM653" s="38"/>
      <c r="AN653" s="38"/>
      <c r="AO653" s="38"/>
      <c r="AP653" s="38"/>
      <c r="AQ653" s="38"/>
      <c r="AR653" s="38"/>
      <c r="AT653" s="38"/>
      <c r="AU653" s="38"/>
      <c r="AV653" s="38"/>
      <c r="AW653" s="38"/>
      <c r="AX653" s="38"/>
      <c r="AY653" s="38"/>
      <c r="AZ653" s="38"/>
      <c r="BA653" s="38"/>
      <c r="BB653" s="38"/>
      <c r="BC653" s="38"/>
      <c r="BE653" s="38"/>
      <c r="BF653" s="38"/>
      <c r="BG653" s="38"/>
      <c r="BH653" s="38"/>
      <c r="BI653" s="38"/>
      <c r="BJ653" s="38"/>
      <c r="BK653" s="38"/>
      <c r="BL653" s="38"/>
      <c r="BM653" s="38"/>
      <c r="BN653" s="38"/>
      <c r="BP653" s="38"/>
      <c r="BQ653" s="38"/>
      <c r="BR653" s="38"/>
      <c r="BS653" s="38"/>
      <c r="BT653" s="38"/>
      <c r="BU653" s="38"/>
      <c r="BV653" s="38"/>
      <c r="BW653" s="38"/>
      <c r="BX653" s="38"/>
      <c r="BY653" s="38"/>
      <c r="BZ653" s="38"/>
      <c r="CA653" s="270"/>
      <c r="CB653" s="38"/>
      <c r="CC653" s="270"/>
      <c r="CD653" s="38"/>
      <c r="CE653" s="38"/>
      <c r="CF653" s="38"/>
      <c r="CG653" s="38"/>
    </row>
    <row r="654" spans="5:85">
      <c r="E654" s="38"/>
      <c r="F654" s="38"/>
      <c r="G654" s="38"/>
      <c r="H654" s="38"/>
      <c r="I654" s="38"/>
      <c r="J654" s="38"/>
      <c r="K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X654" s="38"/>
      <c r="Y654" s="38"/>
      <c r="Z654" s="38"/>
      <c r="AA654" s="38"/>
      <c r="AB654" s="38"/>
      <c r="AC654" s="38"/>
      <c r="AD654" s="38"/>
      <c r="AE654" s="38"/>
      <c r="AF654" s="38"/>
      <c r="AG654" s="38"/>
      <c r="AI654" s="38"/>
      <c r="AJ654" s="38"/>
      <c r="AK654" s="38"/>
      <c r="AL654" s="38"/>
      <c r="AM654" s="38"/>
      <c r="AN654" s="38"/>
      <c r="AO654" s="38"/>
      <c r="AP654" s="38"/>
      <c r="AQ654" s="38"/>
      <c r="AR654" s="38"/>
      <c r="AT654" s="38"/>
      <c r="AU654" s="38"/>
      <c r="AV654" s="38"/>
      <c r="AW654" s="38"/>
      <c r="AX654" s="38"/>
      <c r="AY654" s="38"/>
      <c r="AZ654" s="38"/>
      <c r="BA654" s="38"/>
      <c r="BB654" s="38"/>
      <c r="BC654" s="38"/>
      <c r="BE654" s="38"/>
      <c r="BF654" s="38"/>
      <c r="BG654" s="38"/>
      <c r="BH654" s="38"/>
      <c r="BI654" s="38"/>
      <c r="BJ654" s="38"/>
      <c r="BK654" s="38"/>
      <c r="BL654" s="38"/>
      <c r="BM654" s="38"/>
      <c r="BN654" s="38"/>
      <c r="BP654" s="38"/>
      <c r="BQ654" s="38"/>
      <c r="BR654" s="38"/>
      <c r="BS654" s="38"/>
      <c r="BT654" s="38"/>
      <c r="BU654" s="38"/>
      <c r="BV654" s="38"/>
      <c r="BW654" s="38"/>
      <c r="BX654" s="38"/>
      <c r="BY654" s="38"/>
      <c r="BZ654" s="38"/>
      <c r="CA654" s="270"/>
      <c r="CB654" s="38"/>
      <c r="CC654" s="270"/>
      <c r="CD654" s="38"/>
      <c r="CE654" s="38"/>
      <c r="CF654" s="38"/>
      <c r="CG654" s="38"/>
    </row>
    <row r="655" spans="5:85">
      <c r="E655" s="38"/>
      <c r="F655" s="38"/>
      <c r="G655" s="38"/>
      <c r="H655" s="38"/>
      <c r="I655" s="38"/>
      <c r="J655" s="38"/>
      <c r="K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X655" s="38"/>
      <c r="Y655" s="38"/>
      <c r="Z655" s="38"/>
      <c r="AA655" s="38"/>
      <c r="AB655" s="38"/>
      <c r="AC655" s="38"/>
      <c r="AD655" s="38"/>
      <c r="AE655" s="38"/>
      <c r="AF655" s="38"/>
      <c r="AG655" s="38"/>
      <c r="AI655" s="38"/>
      <c r="AJ655" s="38"/>
      <c r="AK655" s="38"/>
      <c r="AL655" s="38"/>
      <c r="AM655" s="38"/>
      <c r="AN655" s="38"/>
      <c r="AO655" s="38"/>
      <c r="AP655" s="38"/>
      <c r="AQ655" s="38"/>
      <c r="AR655" s="38"/>
      <c r="AT655" s="38"/>
      <c r="AU655" s="38"/>
      <c r="AV655" s="38"/>
      <c r="AW655" s="38"/>
      <c r="AX655" s="38"/>
      <c r="AY655" s="38"/>
      <c r="AZ655" s="38"/>
      <c r="BA655" s="38"/>
      <c r="BB655" s="38"/>
      <c r="BC655" s="38"/>
      <c r="BE655" s="38"/>
      <c r="BF655" s="38"/>
      <c r="BG655" s="38"/>
      <c r="BH655" s="38"/>
      <c r="BI655" s="38"/>
      <c r="BJ655" s="38"/>
      <c r="BK655" s="38"/>
      <c r="BL655" s="38"/>
      <c r="BM655" s="38"/>
      <c r="BN655" s="38"/>
      <c r="BP655" s="38"/>
      <c r="BQ655" s="38"/>
      <c r="BR655" s="38"/>
      <c r="BS655" s="38"/>
      <c r="BT655" s="38"/>
      <c r="BU655" s="38"/>
      <c r="BV655" s="38"/>
      <c r="BW655" s="38"/>
      <c r="BX655" s="38"/>
      <c r="BY655" s="38"/>
      <c r="BZ655" s="38"/>
      <c r="CA655" s="270"/>
      <c r="CB655" s="38"/>
      <c r="CC655" s="270"/>
      <c r="CD655" s="38"/>
      <c r="CE655" s="38"/>
      <c r="CF655" s="38"/>
      <c r="CG655" s="38"/>
    </row>
    <row r="656" spans="5:85">
      <c r="E656" s="38"/>
      <c r="F656" s="38"/>
      <c r="G656" s="38"/>
      <c r="H656" s="38"/>
      <c r="I656" s="38"/>
      <c r="J656" s="38"/>
      <c r="K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X656" s="38"/>
      <c r="Y656" s="38"/>
      <c r="Z656" s="38"/>
      <c r="AA656" s="38"/>
      <c r="AB656" s="38"/>
      <c r="AC656" s="38"/>
      <c r="AD656" s="38"/>
      <c r="AE656" s="38"/>
      <c r="AF656" s="38"/>
      <c r="AG656" s="38"/>
      <c r="AI656" s="38"/>
      <c r="AJ656" s="38"/>
      <c r="AK656" s="38"/>
      <c r="AL656" s="38"/>
      <c r="AM656" s="38"/>
      <c r="AN656" s="38"/>
      <c r="AO656" s="38"/>
      <c r="AP656" s="38"/>
      <c r="AQ656" s="38"/>
      <c r="AR656" s="38"/>
      <c r="AT656" s="38"/>
      <c r="AU656" s="38"/>
      <c r="AV656" s="38"/>
      <c r="AW656" s="38"/>
      <c r="AX656" s="38"/>
      <c r="AY656" s="38"/>
      <c r="AZ656" s="38"/>
      <c r="BA656" s="38"/>
      <c r="BB656" s="38"/>
      <c r="BC656" s="38"/>
      <c r="BE656" s="38"/>
      <c r="BF656" s="38"/>
      <c r="BG656" s="38"/>
      <c r="BH656" s="38"/>
      <c r="BI656" s="38"/>
      <c r="BJ656" s="38"/>
      <c r="BK656" s="38"/>
      <c r="BL656" s="38"/>
      <c r="BM656" s="38"/>
      <c r="BN656" s="38"/>
      <c r="BP656" s="38"/>
      <c r="BQ656" s="38"/>
      <c r="BR656" s="38"/>
      <c r="BS656" s="38"/>
      <c r="BT656" s="38"/>
      <c r="BU656" s="38"/>
      <c r="BV656" s="38"/>
      <c r="BW656" s="38"/>
      <c r="BX656" s="38"/>
      <c r="BY656" s="38"/>
      <c r="BZ656" s="38"/>
      <c r="CA656" s="270"/>
      <c r="CB656" s="38"/>
      <c r="CC656" s="270"/>
      <c r="CD656" s="38"/>
      <c r="CE656" s="38"/>
      <c r="CF656" s="38"/>
      <c r="CG656" s="38"/>
    </row>
    <row r="657" spans="5:85">
      <c r="E657" s="38"/>
      <c r="F657" s="38"/>
      <c r="G657" s="38"/>
      <c r="H657" s="38"/>
      <c r="I657" s="38"/>
      <c r="J657" s="38"/>
      <c r="K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X657" s="38"/>
      <c r="Y657" s="38"/>
      <c r="Z657" s="38"/>
      <c r="AA657" s="38"/>
      <c r="AB657" s="38"/>
      <c r="AC657" s="38"/>
      <c r="AD657" s="38"/>
      <c r="AE657" s="38"/>
      <c r="AF657" s="38"/>
      <c r="AG657" s="38"/>
      <c r="AI657" s="38"/>
      <c r="AJ657" s="38"/>
      <c r="AK657" s="38"/>
      <c r="AL657" s="38"/>
      <c r="AM657" s="38"/>
      <c r="AN657" s="38"/>
      <c r="AO657" s="38"/>
      <c r="AP657" s="38"/>
      <c r="AQ657" s="38"/>
      <c r="AR657" s="38"/>
      <c r="AT657" s="38"/>
      <c r="AU657" s="38"/>
      <c r="AV657" s="38"/>
      <c r="AW657" s="38"/>
      <c r="AX657" s="38"/>
      <c r="AY657" s="38"/>
      <c r="AZ657" s="38"/>
      <c r="BA657" s="38"/>
      <c r="BB657" s="38"/>
      <c r="BC657" s="38"/>
      <c r="BE657" s="38"/>
      <c r="BF657" s="38"/>
      <c r="BG657" s="38"/>
      <c r="BH657" s="38"/>
      <c r="BI657" s="38"/>
      <c r="BJ657" s="38"/>
      <c r="BK657" s="38"/>
      <c r="BL657" s="38"/>
      <c r="BM657" s="38"/>
      <c r="BN657" s="38"/>
      <c r="BP657" s="38"/>
      <c r="BQ657" s="38"/>
      <c r="BR657" s="38"/>
      <c r="BS657" s="38"/>
      <c r="BT657" s="38"/>
      <c r="BU657" s="38"/>
      <c r="BV657" s="38"/>
      <c r="BW657" s="38"/>
      <c r="BX657" s="38"/>
      <c r="BY657" s="38"/>
      <c r="BZ657" s="38"/>
      <c r="CA657" s="270"/>
      <c r="CB657" s="38"/>
      <c r="CC657" s="270"/>
      <c r="CD657" s="38"/>
      <c r="CE657" s="38"/>
      <c r="CF657" s="38"/>
      <c r="CG657" s="38"/>
    </row>
    <row r="658" spans="5:85">
      <c r="E658" s="38"/>
      <c r="F658" s="38"/>
      <c r="G658" s="38"/>
      <c r="H658" s="38"/>
      <c r="I658" s="38"/>
      <c r="J658" s="38"/>
      <c r="K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X658" s="38"/>
      <c r="Y658" s="38"/>
      <c r="Z658" s="38"/>
      <c r="AA658" s="38"/>
      <c r="AB658" s="38"/>
      <c r="AC658" s="38"/>
      <c r="AD658" s="38"/>
      <c r="AE658" s="38"/>
      <c r="AF658" s="38"/>
      <c r="AG658" s="38"/>
      <c r="AI658" s="38"/>
      <c r="AJ658" s="38"/>
      <c r="AK658" s="38"/>
      <c r="AL658" s="38"/>
      <c r="AM658" s="38"/>
      <c r="AN658" s="38"/>
      <c r="AO658" s="38"/>
      <c r="AP658" s="38"/>
      <c r="AQ658" s="38"/>
      <c r="AR658" s="38"/>
      <c r="AT658" s="38"/>
      <c r="AU658" s="38"/>
      <c r="AV658" s="38"/>
      <c r="AW658" s="38"/>
      <c r="AX658" s="38"/>
      <c r="AY658" s="38"/>
      <c r="AZ658" s="38"/>
      <c r="BA658" s="38"/>
      <c r="BB658" s="38"/>
      <c r="BC658" s="38"/>
      <c r="BE658" s="38"/>
      <c r="BF658" s="38"/>
      <c r="BG658" s="38"/>
      <c r="BH658" s="38"/>
      <c r="BI658" s="38"/>
      <c r="BJ658" s="38"/>
      <c r="BK658" s="38"/>
      <c r="BL658" s="38"/>
      <c r="BM658" s="38"/>
      <c r="BN658" s="38"/>
      <c r="BP658" s="38"/>
      <c r="BQ658" s="38"/>
      <c r="BR658" s="38"/>
      <c r="BS658" s="38"/>
      <c r="BT658" s="38"/>
      <c r="BU658" s="38"/>
      <c r="BV658" s="38"/>
      <c r="BW658" s="38"/>
      <c r="BX658" s="38"/>
      <c r="BY658" s="38"/>
      <c r="BZ658" s="38"/>
      <c r="CA658" s="270"/>
      <c r="CB658" s="38"/>
      <c r="CC658" s="270"/>
      <c r="CD658" s="38"/>
      <c r="CE658" s="38"/>
      <c r="CF658" s="38"/>
      <c r="CG658" s="38"/>
    </row>
    <row r="659" spans="5:85">
      <c r="E659" s="38"/>
      <c r="F659" s="38"/>
      <c r="G659" s="38"/>
      <c r="H659" s="38"/>
      <c r="I659" s="38"/>
      <c r="J659" s="38"/>
      <c r="K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  <c r="AT659" s="38"/>
      <c r="AU659" s="38"/>
      <c r="AV659" s="38"/>
      <c r="AW659" s="38"/>
      <c r="AX659" s="38"/>
      <c r="AY659" s="38"/>
      <c r="AZ659" s="38"/>
      <c r="BA659" s="38"/>
      <c r="BB659" s="38"/>
      <c r="BC659" s="38"/>
      <c r="BE659" s="38"/>
      <c r="BF659" s="38"/>
      <c r="BG659" s="38"/>
      <c r="BH659" s="38"/>
      <c r="BI659" s="38"/>
      <c r="BJ659" s="38"/>
      <c r="BK659" s="38"/>
      <c r="BL659" s="38"/>
      <c r="BM659" s="38"/>
      <c r="BN659" s="38"/>
      <c r="BP659" s="38"/>
      <c r="BQ659" s="38"/>
      <c r="BR659" s="38"/>
      <c r="BS659" s="38"/>
      <c r="BT659" s="38"/>
      <c r="BU659" s="38"/>
      <c r="BV659" s="38"/>
      <c r="BW659" s="38"/>
      <c r="BX659" s="38"/>
      <c r="BY659" s="38"/>
      <c r="BZ659" s="38"/>
      <c r="CA659" s="270"/>
      <c r="CB659" s="38"/>
      <c r="CC659" s="270"/>
      <c r="CD659" s="38"/>
      <c r="CE659" s="38"/>
      <c r="CF659" s="38"/>
      <c r="CG659" s="38"/>
    </row>
    <row r="660" spans="5:85">
      <c r="E660" s="38"/>
      <c r="F660" s="38"/>
      <c r="G660" s="38"/>
      <c r="H660" s="38"/>
      <c r="I660" s="38"/>
      <c r="J660" s="38"/>
      <c r="K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  <c r="AT660" s="38"/>
      <c r="AU660" s="38"/>
      <c r="AV660" s="38"/>
      <c r="AW660" s="38"/>
      <c r="AX660" s="38"/>
      <c r="AY660" s="38"/>
      <c r="AZ660" s="38"/>
      <c r="BA660" s="38"/>
      <c r="BB660" s="38"/>
      <c r="BC660" s="38"/>
      <c r="BE660" s="38"/>
      <c r="BF660" s="38"/>
      <c r="BG660" s="38"/>
      <c r="BH660" s="38"/>
      <c r="BI660" s="38"/>
      <c r="BJ660" s="38"/>
      <c r="BK660" s="38"/>
      <c r="BL660" s="38"/>
      <c r="BM660" s="38"/>
      <c r="BN660" s="38"/>
      <c r="BP660" s="38"/>
      <c r="BQ660" s="38"/>
      <c r="BR660" s="38"/>
      <c r="BS660" s="38"/>
      <c r="BT660" s="38"/>
      <c r="BU660" s="38"/>
      <c r="BV660" s="38"/>
      <c r="BW660" s="38"/>
      <c r="BX660" s="38"/>
      <c r="BY660" s="38"/>
      <c r="BZ660" s="38"/>
      <c r="CA660" s="270"/>
      <c r="CB660" s="38"/>
      <c r="CC660" s="270"/>
      <c r="CD660" s="38"/>
      <c r="CE660" s="38"/>
      <c r="CF660" s="38"/>
      <c r="CG660" s="38"/>
    </row>
    <row r="661" spans="5:85">
      <c r="E661" s="38"/>
      <c r="F661" s="38"/>
      <c r="G661" s="38"/>
      <c r="H661" s="38"/>
      <c r="I661" s="38"/>
      <c r="J661" s="38"/>
      <c r="K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  <c r="AT661" s="38"/>
      <c r="AU661" s="38"/>
      <c r="AV661" s="38"/>
      <c r="AW661" s="38"/>
      <c r="AX661" s="38"/>
      <c r="AY661" s="38"/>
      <c r="AZ661" s="38"/>
      <c r="BA661" s="38"/>
      <c r="BB661" s="38"/>
      <c r="BC661" s="38"/>
      <c r="BE661" s="38"/>
      <c r="BF661" s="38"/>
      <c r="BG661" s="38"/>
      <c r="BH661" s="38"/>
      <c r="BI661" s="38"/>
      <c r="BJ661" s="38"/>
      <c r="BK661" s="38"/>
      <c r="BL661" s="38"/>
      <c r="BM661" s="38"/>
      <c r="BN661" s="38"/>
      <c r="BP661" s="38"/>
      <c r="BQ661" s="38"/>
      <c r="BR661" s="38"/>
      <c r="BS661" s="38"/>
      <c r="BT661" s="38"/>
      <c r="BU661" s="38"/>
      <c r="BV661" s="38"/>
      <c r="BW661" s="38"/>
      <c r="BX661" s="38"/>
      <c r="BY661" s="38"/>
      <c r="BZ661" s="38"/>
      <c r="CA661" s="270"/>
      <c r="CB661" s="38"/>
      <c r="CC661" s="270"/>
      <c r="CD661" s="38"/>
      <c r="CE661" s="38"/>
      <c r="CF661" s="38"/>
      <c r="CG661" s="38"/>
    </row>
    <row r="662" spans="5:85">
      <c r="E662" s="38"/>
      <c r="F662" s="38"/>
      <c r="G662" s="38"/>
      <c r="H662" s="38"/>
      <c r="I662" s="38"/>
      <c r="J662" s="38"/>
      <c r="K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X662" s="38"/>
      <c r="Y662" s="38"/>
      <c r="Z662" s="38"/>
      <c r="AA662" s="38"/>
      <c r="AB662" s="38"/>
      <c r="AC662" s="38"/>
      <c r="AD662" s="38"/>
      <c r="AE662" s="38"/>
      <c r="AF662" s="38"/>
      <c r="AG662" s="38"/>
      <c r="AI662" s="38"/>
      <c r="AJ662" s="38"/>
      <c r="AK662" s="38"/>
      <c r="AL662" s="38"/>
      <c r="AM662" s="38"/>
      <c r="AN662" s="38"/>
      <c r="AO662" s="38"/>
      <c r="AP662" s="38"/>
      <c r="AQ662" s="38"/>
      <c r="AR662" s="38"/>
      <c r="AT662" s="38"/>
      <c r="AU662" s="38"/>
      <c r="AV662" s="38"/>
      <c r="AW662" s="38"/>
      <c r="AX662" s="38"/>
      <c r="AY662" s="38"/>
      <c r="AZ662" s="38"/>
      <c r="BA662" s="38"/>
      <c r="BB662" s="38"/>
      <c r="BC662" s="38"/>
      <c r="BE662" s="38"/>
      <c r="BF662" s="38"/>
      <c r="BG662" s="38"/>
      <c r="BH662" s="38"/>
      <c r="BI662" s="38"/>
      <c r="BJ662" s="38"/>
      <c r="BK662" s="38"/>
      <c r="BL662" s="38"/>
      <c r="BM662" s="38"/>
      <c r="BN662" s="38"/>
      <c r="BP662" s="38"/>
      <c r="BQ662" s="38"/>
      <c r="BR662" s="38"/>
      <c r="BS662" s="38"/>
      <c r="BT662" s="38"/>
      <c r="BU662" s="38"/>
      <c r="BV662" s="38"/>
      <c r="BW662" s="38"/>
      <c r="BX662" s="38"/>
      <c r="BY662" s="38"/>
      <c r="BZ662" s="38"/>
      <c r="CA662" s="270"/>
      <c r="CB662" s="38"/>
      <c r="CC662" s="270"/>
      <c r="CD662" s="38"/>
      <c r="CE662" s="38"/>
      <c r="CF662" s="38"/>
      <c r="CG662" s="38"/>
    </row>
    <row r="663" spans="5:85">
      <c r="E663" s="38"/>
      <c r="F663" s="38"/>
      <c r="G663" s="38"/>
      <c r="H663" s="38"/>
      <c r="I663" s="38"/>
      <c r="J663" s="38"/>
      <c r="K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X663" s="38"/>
      <c r="Y663" s="38"/>
      <c r="Z663" s="38"/>
      <c r="AA663" s="38"/>
      <c r="AB663" s="38"/>
      <c r="AC663" s="38"/>
      <c r="AD663" s="38"/>
      <c r="AE663" s="38"/>
      <c r="AF663" s="38"/>
      <c r="AG663" s="38"/>
      <c r="AI663" s="38"/>
      <c r="AJ663" s="38"/>
      <c r="AK663" s="38"/>
      <c r="AL663" s="38"/>
      <c r="AM663" s="38"/>
      <c r="AN663" s="38"/>
      <c r="AO663" s="38"/>
      <c r="AP663" s="38"/>
      <c r="AQ663" s="38"/>
      <c r="AR663" s="38"/>
      <c r="AT663" s="38"/>
      <c r="AU663" s="38"/>
      <c r="AV663" s="38"/>
      <c r="AW663" s="38"/>
      <c r="AX663" s="38"/>
      <c r="AY663" s="38"/>
      <c r="AZ663" s="38"/>
      <c r="BA663" s="38"/>
      <c r="BB663" s="38"/>
      <c r="BC663" s="38"/>
      <c r="BE663" s="38"/>
      <c r="BF663" s="38"/>
      <c r="BG663" s="38"/>
      <c r="BH663" s="38"/>
      <c r="BI663" s="38"/>
      <c r="BJ663" s="38"/>
      <c r="BK663" s="38"/>
      <c r="BL663" s="38"/>
      <c r="BM663" s="38"/>
      <c r="BN663" s="38"/>
      <c r="BP663" s="38"/>
      <c r="BQ663" s="38"/>
      <c r="BR663" s="38"/>
      <c r="BS663" s="38"/>
      <c r="BT663" s="38"/>
      <c r="BU663" s="38"/>
      <c r="BV663" s="38"/>
      <c r="BW663" s="38"/>
      <c r="BX663" s="38"/>
      <c r="BY663" s="38"/>
      <c r="BZ663" s="38"/>
      <c r="CA663" s="270"/>
      <c r="CB663" s="38"/>
      <c r="CC663" s="270"/>
      <c r="CD663" s="38"/>
      <c r="CE663" s="38"/>
      <c r="CF663" s="38"/>
      <c r="CG663" s="38"/>
    </row>
    <row r="664" spans="5:85">
      <c r="E664" s="38"/>
      <c r="F664" s="38"/>
      <c r="G664" s="38"/>
      <c r="H664" s="38"/>
      <c r="I664" s="38"/>
      <c r="J664" s="38"/>
      <c r="K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X664" s="38"/>
      <c r="Y664" s="38"/>
      <c r="Z664" s="38"/>
      <c r="AA664" s="38"/>
      <c r="AB664" s="38"/>
      <c r="AC664" s="38"/>
      <c r="AD664" s="38"/>
      <c r="AE664" s="38"/>
      <c r="AF664" s="38"/>
      <c r="AG664" s="38"/>
      <c r="AI664" s="38"/>
      <c r="AJ664" s="38"/>
      <c r="AK664" s="38"/>
      <c r="AL664" s="38"/>
      <c r="AM664" s="38"/>
      <c r="AN664" s="38"/>
      <c r="AO664" s="38"/>
      <c r="AP664" s="38"/>
      <c r="AQ664" s="38"/>
      <c r="AR664" s="38"/>
      <c r="AT664" s="38"/>
      <c r="AU664" s="38"/>
      <c r="AV664" s="38"/>
      <c r="AW664" s="38"/>
      <c r="AX664" s="38"/>
      <c r="AY664" s="38"/>
      <c r="AZ664" s="38"/>
      <c r="BA664" s="38"/>
      <c r="BB664" s="38"/>
      <c r="BC664" s="38"/>
      <c r="BE664" s="38"/>
      <c r="BF664" s="38"/>
      <c r="BG664" s="38"/>
      <c r="BH664" s="38"/>
      <c r="BI664" s="38"/>
      <c r="BJ664" s="38"/>
      <c r="BK664" s="38"/>
      <c r="BL664" s="38"/>
      <c r="BM664" s="38"/>
      <c r="BN664" s="38"/>
      <c r="BP664" s="38"/>
      <c r="BQ664" s="38"/>
      <c r="BR664" s="38"/>
      <c r="BS664" s="38"/>
      <c r="BT664" s="38"/>
      <c r="BU664" s="38"/>
      <c r="BV664" s="38"/>
      <c r="BW664" s="38"/>
      <c r="BX664" s="38"/>
      <c r="BY664" s="38"/>
      <c r="BZ664" s="38"/>
      <c r="CA664" s="270"/>
      <c r="CB664" s="38"/>
      <c r="CC664" s="270"/>
      <c r="CD664" s="38"/>
      <c r="CE664" s="38"/>
      <c r="CF664" s="38"/>
      <c r="CG664" s="38"/>
    </row>
    <row r="665" spans="5:85">
      <c r="E665" s="38"/>
      <c r="F665" s="38"/>
      <c r="G665" s="38"/>
      <c r="H665" s="38"/>
      <c r="I665" s="38"/>
      <c r="J665" s="38"/>
      <c r="K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X665" s="38"/>
      <c r="Y665" s="38"/>
      <c r="Z665" s="38"/>
      <c r="AA665" s="38"/>
      <c r="AB665" s="38"/>
      <c r="AC665" s="38"/>
      <c r="AD665" s="38"/>
      <c r="AE665" s="38"/>
      <c r="AF665" s="38"/>
      <c r="AG665" s="38"/>
      <c r="AI665" s="38"/>
      <c r="AJ665" s="38"/>
      <c r="AK665" s="38"/>
      <c r="AL665" s="38"/>
      <c r="AM665" s="38"/>
      <c r="AN665" s="38"/>
      <c r="AO665" s="38"/>
      <c r="AP665" s="38"/>
      <c r="AQ665" s="38"/>
      <c r="AR665" s="38"/>
      <c r="AT665" s="38"/>
      <c r="AU665" s="38"/>
      <c r="AV665" s="38"/>
      <c r="AW665" s="38"/>
      <c r="AX665" s="38"/>
      <c r="AY665" s="38"/>
      <c r="AZ665" s="38"/>
      <c r="BA665" s="38"/>
      <c r="BB665" s="38"/>
      <c r="BC665" s="38"/>
      <c r="BE665" s="38"/>
      <c r="BF665" s="38"/>
      <c r="BG665" s="38"/>
      <c r="BH665" s="38"/>
      <c r="BI665" s="38"/>
      <c r="BJ665" s="38"/>
      <c r="BK665" s="38"/>
      <c r="BL665" s="38"/>
      <c r="BM665" s="38"/>
      <c r="BN665" s="38"/>
      <c r="BP665" s="38"/>
      <c r="BQ665" s="38"/>
      <c r="BR665" s="38"/>
      <c r="BS665" s="38"/>
      <c r="BT665" s="38"/>
      <c r="BU665" s="38"/>
      <c r="BV665" s="38"/>
      <c r="BW665" s="38"/>
      <c r="BX665" s="38"/>
      <c r="BY665" s="38"/>
      <c r="BZ665" s="38"/>
      <c r="CA665" s="270"/>
      <c r="CB665" s="38"/>
      <c r="CC665" s="270"/>
      <c r="CD665" s="38"/>
      <c r="CE665" s="38"/>
      <c r="CF665" s="38"/>
      <c r="CG665" s="38"/>
    </row>
    <row r="666" spans="5:85">
      <c r="E666" s="38"/>
      <c r="F666" s="38"/>
      <c r="G666" s="38"/>
      <c r="H666" s="38"/>
      <c r="I666" s="38"/>
      <c r="J666" s="38"/>
      <c r="K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X666" s="38"/>
      <c r="Y666" s="38"/>
      <c r="Z666" s="38"/>
      <c r="AA666" s="38"/>
      <c r="AB666" s="38"/>
      <c r="AC666" s="38"/>
      <c r="AD666" s="38"/>
      <c r="AE666" s="38"/>
      <c r="AF666" s="38"/>
      <c r="AG666" s="38"/>
      <c r="AI666" s="38"/>
      <c r="AJ666" s="38"/>
      <c r="AK666" s="38"/>
      <c r="AL666" s="38"/>
      <c r="AM666" s="38"/>
      <c r="AN666" s="38"/>
      <c r="AO666" s="38"/>
      <c r="AP666" s="38"/>
      <c r="AQ666" s="38"/>
      <c r="AR666" s="38"/>
      <c r="AT666" s="38"/>
      <c r="AU666" s="38"/>
      <c r="AV666" s="38"/>
      <c r="AW666" s="38"/>
      <c r="AX666" s="38"/>
      <c r="AY666" s="38"/>
      <c r="AZ666" s="38"/>
      <c r="BA666" s="38"/>
      <c r="BB666" s="38"/>
      <c r="BC666" s="38"/>
      <c r="BE666" s="38"/>
      <c r="BF666" s="38"/>
      <c r="BG666" s="38"/>
      <c r="BH666" s="38"/>
      <c r="BI666" s="38"/>
      <c r="BJ666" s="38"/>
      <c r="BK666" s="38"/>
      <c r="BL666" s="38"/>
      <c r="BM666" s="38"/>
      <c r="BN666" s="38"/>
      <c r="BP666" s="38"/>
      <c r="BQ666" s="38"/>
      <c r="BR666" s="38"/>
      <c r="BS666" s="38"/>
      <c r="BT666" s="38"/>
      <c r="BU666" s="38"/>
      <c r="BV666" s="38"/>
      <c r="BW666" s="38"/>
      <c r="BX666" s="38"/>
      <c r="BY666" s="38"/>
      <c r="BZ666" s="38"/>
      <c r="CA666" s="270"/>
      <c r="CB666" s="38"/>
      <c r="CC666" s="270"/>
      <c r="CD666" s="38"/>
      <c r="CE666" s="38"/>
      <c r="CF666" s="38"/>
      <c r="CG666" s="38"/>
    </row>
    <row r="667" spans="5:85">
      <c r="E667" s="38"/>
      <c r="F667" s="38"/>
      <c r="G667" s="38"/>
      <c r="H667" s="38"/>
      <c r="I667" s="38"/>
      <c r="J667" s="38"/>
      <c r="K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X667" s="38"/>
      <c r="Y667" s="38"/>
      <c r="Z667" s="38"/>
      <c r="AA667" s="38"/>
      <c r="AB667" s="38"/>
      <c r="AC667" s="38"/>
      <c r="AD667" s="38"/>
      <c r="AE667" s="38"/>
      <c r="AF667" s="38"/>
      <c r="AG667" s="38"/>
      <c r="AI667" s="38"/>
      <c r="AJ667" s="38"/>
      <c r="AK667" s="38"/>
      <c r="AL667" s="38"/>
      <c r="AM667" s="38"/>
      <c r="AN667" s="38"/>
      <c r="AO667" s="38"/>
      <c r="AP667" s="38"/>
      <c r="AQ667" s="38"/>
      <c r="AR667" s="38"/>
      <c r="AT667" s="38"/>
      <c r="AU667" s="38"/>
      <c r="AV667" s="38"/>
      <c r="AW667" s="38"/>
      <c r="AX667" s="38"/>
      <c r="AY667" s="38"/>
      <c r="AZ667" s="38"/>
      <c r="BA667" s="38"/>
      <c r="BB667" s="38"/>
      <c r="BC667" s="38"/>
      <c r="BE667" s="38"/>
      <c r="BF667" s="38"/>
      <c r="BG667" s="38"/>
      <c r="BH667" s="38"/>
      <c r="BI667" s="38"/>
      <c r="BJ667" s="38"/>
      <c r="BK667" s="38"/>
      <c r="BL667" s="38"/>
      <c r="BM667" s="38"/>
      <c r="BN667" s="38"/>
      <c r="BP667" s="38"/>
      <c r="BQ667" s="38"/>
      <c r="BR667" s="38"/>
      <c r="BS667" s="38"/>
      <c r="BT667" s="38"/>
      <c r="BU667" s="38"/>
      <c r="BV667" s="38"/>
      <c r="BW667" s="38"/>
      <c r="BX667" s="38"/>
      <c r="BY667" s="38"/>
      <c r="BZ667" s="38"/>
      <c r="CA667" s="270"/>
      <c r="CB667" s="38"/>
      <c r="CC667" s="270"/>
      <c r="CD667" s="38"/>
      <c r="CE667" s="38"/>
      <c r="CF667" s="38"/>
      <c r="CG667" s="38"/>
    </row>
    <row r="668" spans="5:85">
      <c r="E668" s="38"/>
      <c r="F668" s="38"/>
      <c r="G668" s="38"/>
      <c r="H668" s="38"/>
      <c r="I668" s="38"/>
      <c r="J668" s="38"/>
      <c r="K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X668" s="38"/>
      <c r="Y668" s="38"/>
      <c r="Z668" s="38"/>
      <c r="AA668" s="38"/>
      <c r="AB668" s="38"/>
      <c r="AC668" s="38"/>
      <c r="AD668" s="38"/>
      <c r="AE668" s="38"/>
      <c r="AF668" s="38"/>
      <c r="AG668" s="38"/>
      <c r="AI668" s="38"/>
      <c r="AJ668" s="38"/>
      <c r="AK668" s="38"/>
      <c r="AL668" s="38"/>
      <c r="AM668" s="38"/>
      <c r="AN668" s="38"/>
      <c r="AO668" s="38"/>
      <c r="AP668" s="38"/>
      <c r="AQ668" s="38"/>
      <c r="AR668" s="38"/>
      <c r="AT668" s="38"/>
      <c r="AU668" s="38"/>
      <c r="AV668" s="38"/>
      <c r="AW668" s="38"/>
      <c r="AX668" s="38"/>
      <c r="AY668" s="38"/>
      <c r="AZ668" s="38"/>
      <c r="BA668" s="38"/>
      <c r="BB668" s="38"/>
      <c r="BC668" s="38"/>
      <c r="BE668" s="38"/>
      <c r="BF668" s="38"/>
      <c r="BG668" s="38"/>
      <c r="BH668" s="38"/>
      <c r="BI668" s="38"/>
      <c r="BJ668" s="38"/>
      <c r="BK668" s="38"/>
      <c r="BL668" s="38"/>
      <c r="BM668" s="38"/>
      <c r="BN668" s="38"/>
      <c r="BP668" s="38"/>
      <c r="BQ668" s="38"/>
      <c r="BR668" s="38"/>
      <c r="BS668" s="38"/>
      <c r="BT668" s="38"/>
      <c r="BU668" s="38"/>
      <c r="BV668" s="38"/>
      <c r="BW668" s="38"/>
      <c r="BX668" s="38"/>
      <c r="BY668" s="38"/>
      <c r="BZ668" s="38"/>
      <c r="CA668" s="270"/>
      <c r="CB668" s="38"/>
      <c r="CC668" s="270"/>
      <c r="CD668" s="38"/>
      <c r="CE668" s="38"/>
      <c r="CF668" s="38"/>
      <c r="CG668" s="38"/>
    </row>
    <row r="669" spans="5:85">
      <c r="E669" s="38"/>
      <c r="F669" s="38"/>
      <c r="G669" s="38"/>
      <c r="H669" s="38"/>
      <c r="I669" s="38"/>
      <c r="J669" s="38"/>
      <c r="K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X669" s="38"/>
      <c r="Y669" s="38"/>
      <c r="Z669" s="38"/>
      <c r="AA669" s="38"/>
      <c r="AB669" s="38"/>
      <c r="AC669" s="38"/>
      <c r="AD669" s="38"/>
      <c r="AE669" s="38"/>
      <c r="AF669" s="38"/>
      <c r="AG669" s="38"/>
      <c r="AI669" s="38"/>
      <c r="AJ669" s="38"/>
      <c r="AK669" s="38"/>
      <c r="AL669" s="38"/>
      <c r="AM669" s="38"/>
      <c r="AN669" s="38"/>
      <c r="AO669" s="38"/>
      <c r="AP669" s="38"/>
      <c r="AQ669" s="38"/>
      <c r="AR669" s="38"/>
      <c r="AT669" s="38"/>
      <c r="AU669" s="38"/>
      <c r="AV669" s="38"/>
      <c r="AW669" s="38"/>
      <c r="AX669" s="38"/>
      <c r="AY669" s="38"/>
      <c r="AZ669" s="38"/>
      <c r="BA669" s="38"/>
      <c r="BB669" s="38"/>
      <c r="BC669" s="38"/>
      <c r="BE669" s="38"/>
      <c r="BF669" s="38"/>
      <c r="BG669" s="38"/>
      <c r="BH669" s="38"/>
      <c r="BI669" s="38"/>
      <c r="BJ669" s="38"/>
      <c r="BK669" s="38"/>
      <c r="BL669" s="38"/>
      <c r="BM669" s="38"/>
      <c r="BN669" s="38"/>
      <c r="BP669" s="38"/>
      <c r="BQ669" s="38"/>
      <c r="BR669" s="38"/>
      <c r="BS669" s="38"/>
      <c r="BT669" s="38"/>
      <c r="BU669" s="38"/>
      <c r="BV669" s="38"/>
      <c r="BW669" s="38"/>
      <c r="BX669" s="38"/>
      <c r="BY669" s="38"/>
      <c r="BZ669" s="38"/>
      <c r="CA669" s="270"/>
      <c r="CB669" s="38"/>
      <c r="CC669" s="270"/>
      <c r="CD669" s="38"/>
      <c r="CE669" s="38"/>
      <c r="CF669" s="38"/>
      <c r="CG669" s="38"/>
    </row>
    <row r="670" spans="5:85">
      <c r="E670" s="38"/>
      <c r="F670" s="38"/>
      <c r="G670" s="38"/>
      <c r="H670" s="38"/>
      <c r="I670" s="38"/>
      <c r="J670" s="38"/>
      <c r="K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X670" s="38"/>
      <c r="Y670" s="38"/>
      <c r="Z670" s="38"/>
      <c r="AA670" s="38"/>
      <c r="AB670" s="38"/>
      <c r="AC670" s="38"/>
      <c r="AD670" s="38"/>
      <c r="AE670" s="38"/>
      <c r="AF670" s="38"/>
      <c r="AG670" s="38"/>
      <c r="AI670" s="38"/>
      <c r="AJ670" s="38"/>
      <c r="AK670" s="38"/>
      <c r="AL670" s="38"/>
      <c r="AM670" s="38"/>
      <c r="AN670" s="38"/>
      <c r="AO670" s="38"/>
      <c r="AP670" s="38"/>
      <c r="AQ670" s="38"/>
      <c r="AR670" s="38"/>
      <c r="AT670" s="38"/>
      <c r="AU670" s="38"/>
      <c r="AV670" s="38"/>
      <c r="AW670" s="38"/>
      <c r="AX670" s="38"/>
      <c r="AY670" s="38"/>
      <c r="AZ670" s="38"/>
      <c r="BA670" s="38"/>
      <c r="BB670" s="38"/>
      <c r="BC670" s="38"/>
      <c r="BE670" s="38"/>
      <c r="BF670" s="38"/>
      <c r="BG670" s="38"/>
      <c r="BH670" s="38"/>
      <c r="BI670" s="38"/>
      <c r="BJ670" s="38"/>
      <c r="BK670" s="38"/>
      <c r="BL670" s="38"/>
      <c r="BM670" s="38"/>
      <c r="BN670" s="38"/>
      <c r="BP670" s="38"/>
      <c r="BQ670" s="38"/>
      <c r="BR670" s="38"/>
      <c r="BS670" s="38"/>
      <c r="BT670" s="38"/>
      <c r="BU670" s="38"/>
      <c r="BV670" s="38"/>
      <c r="BW670" s="38"/>
      <c r="BX670" s="38"/>
      <c r="BY670" s="38"/>
      <c r="BZ670" s="38"/>
      <c r="CA670" s="270"/>
      <c r="CB670" s="38"/>
      <c r="CC670" s="270"/>
      <c r="CD670" s="38"/>
      <c r="CE670" s="38"/>
      <c r="CF670" s="38"/>
      <c r="CG670" s="38"/>
    </row>
    <row r="671" spans="5:85">
      <c r="E671" s="38"/>
      <c r="F671" s="38"/>
      <c r="G671" s="38"/>
      <c r="H671" s="38"/>
      <c r="I671" s="38"/>
      <c r="J671" s="38"/>
      <c r="K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  <c r="AT671" s="38"/>
      <c r="AU671" s="38"/>
      <c r="AV671" s="38"/>
      <c r="AW671" s="38"/>
      <c r="AX671" s="38"/>
      <c r="AY671" s="38"/>
      <c r="AZ671" s="38"/>
      <c r="BA671" s="38"/>
      <c r="BB671" s="38"/>
      <c r="BC671" s="38"/>
      <c r="BE671" s="38"/>
      <c r="BF671" s="38"/>
      <c r="BG671" s="38"/>
      <c r="BH671" s="38"/>
      <c r="BI671" s="38"/>
      <c r="BJ671" s="38"/>
      <c r="BK671" s="38"/>
      <c r="BL671" s="38"/>
      <c r="BM671" s="38"/>
      <c r="BN671" s="38"/>
      <c r="BP671" s="38"/>
      <c r="BQ671" s="38"/>
      <c r="BR671" s="38"/>
      <c r="BS671" s="38"/>
      <c r="BT671" s="38"/>
      <c r="BU671" s="38"/>
      <c r="BV671" s="38"/>
      <c r="BW671" s="38"/>
      <c r="BX671" s="38"/>
      <c r="BY671" s="38"/>
      <c r="BZ671" s="38"/>
      <c r="CA671" s="270"/>
      <c r="CB671" s="38"/>
      <c r="CC671" s="270"/>
      <c r="CD671" s="38"/>
      <c r="CE671" s="38"/>
      <c r="CF671" s="38"/>
      <c r="CG671" s="38"/>
    </row>
    <row r="672" spans="5:85">
      <c r="E672" s="38"/>
      <c r="F672" s="38"/>
      <c r="G672" s="38"/>
      <c r="H672" s="38"/>
      <c r="I672" s="38"/>
      <c r="J672" s="38"/>
      <c r="K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  <c r="AT672" s="38"/>
      <c r="AU672" s="38"/>
      <c r="AV672" s="38"/>
      <c r="AW672" s="38"/>
      <c r="AX672" s="38"/>
      <c r="AY672" s="38"/>
      <c r="AZ672" s="38"/>
      <c r="BA672" s="38"/>
      <c r="BB672" s="38"/>
      <c r="BC672" s="38"/>
      <c r="BE672" s="38"/>
      <c r="BF672" s="38"/>
      <c r="BG672" s="38"/>
      <c r="BH672" s="38"/>
      <c r="BI672" s="38"/>
      <c r="BJ672" s="38"/>
      <c r="BK672" s="38"/>
      <c r="BL672" s="38"/>
      <c r="BM672" s="38"/>
      <c r="BN672" s="38"/>
      <c r="BP672" s="38"/>
      <c r="BQ672" s="38"/>
      <c r="BR672" s="38"/>
      <c r="BS672" s="38"/>
      <c r="BT672" s="38"/>
      <c r="BU672" s="38"/>
      <c r="BV672" s="38"/>
      <c r="BW672" s="38"/>
      <c r="BX672" s="38"/>
      <c r="BY672" s="38"/>
      <c r="BZ672" s="38"/>
      <c r="CA672" s="270"/>
      <c r="CB672" s="38"/>
      <c r="CC672" s="270"/>
      <c r="CD672" s="38"/>
      <c r="CE672" s="38"/>
      <c r="CF672" s="38"/>
      <c r="CG672" s="38"/>
    </row>
    <row r="673" spans="5:85">
      <c r="E673" s="38"/>
      <c r="F673" s="38"/>
      <c r="G673" s="38"/>
      <c r="H673" s="38"/>
      <c r="I673" s="38"/>
      <c r="J673" s="38"/>
      <c r="K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  <c r="AT673" s="38"/>
      <c r="AU673" s="38"/>
      <c r="AV673" s="38"/>
      <c r="AW673" s="38"/>
      <c r="AX673" s="38"/>
      <c r="AY673" s="38"/>
      <c r="AZ673" s="38"/>
      <c r="BA673" s="38"/>
      <c r="BB673" s="38"/>
      <c r="BC673" s="38"/>
      <c r="BE673" s="38"/>
      <c r="BF673" s="38"/>
      <c r="BG673" s="38"/>
      <c r="BH673" s="38"/>
      <c r="BI673" s="38"/>
      <c r="BJ673" s="38"/>
      <c r="BK673" s="38"/>
      <c r="BL673" s="38"/>
      <c r="BM673" s="38"/>
      <c r="BN673" s="38"/>
      <c r="BP673" s="38"/>
      <c r="BQ673" s="38"/>
      <c r="BR673" s="38"/>
      <c r="BS673" s="38"/>
      <c r="BT673" s="38"/>
      <c r="BU673" s="38"/>
      <c r="BV673" s="38"/>
      <c r="BW673" s="38"/>
      <c r="BX673" s="38"/>
      <c r="BY673" s="38"/>
      <c r="BZ673" s="38"/>
      <c r="CA673" s="270"/>
      <c r="CB673" s="38"/>
      <c r="CC673" s="270"/>
      <c r="CD673" s="38"/>
      <c r="CE673" s="38"/>
      <c r="CF673" s="38"/>
      <c r="CG673" s="38"/>
    </row>
    <row r="674" spans="5:85">
      <c r="E674" s="38"/>
      <c r="F674" s="38"/>
      <c r="G674" s="38"/>
      <c r="H674" s="38"/>
      <c r="I674" s="38"/>
      <c r="J674" s="38"/>
      <c r="K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X674" s="38"/>
      <c r="Y674" s="38"/>
      <c r="Z674" s="38"/>
      <c r="AA674" s="38"/>
      <c r="AB674" s="38"/>
      <c r="AC674" s="38"/>
      <c r="AD674" s="38"/>
      <c r="AE674" s="38"/>
      <c r="AF674" s="38"/>
      <c r="AG674" s="38"/>
      <c r="AI674" s="38"/>
      <c r="AJ674" s="38"/>
      <c r="AK674" s="38"/>
      <c r="AL674" s="38"/>
      <c r="AM674" s="38"/>
      <c r="AN674" s="38"/>
      <c r="AO674" s="38"/>
      <c r="AP674" s="38"/>
      <c r="AQ674" s="38"/>
      <c r="AR674" s="38"/>
      <c r="AT674" s="38"/>
      <c r="AU674" s="38"/>
      <c r="AV674" s="38"/>
      <c r="AW674" s="38"/>
      <c r="AX674" s="38"/>
      <c r="AY674" s="38"/>
      <c r="AZ674" s="38"/>
      <c r="BA674" s="38"/>
      <c r="BB674" s="38"/>
      <c r="BC674" s="38"/>
      <c r="BE674" s="38"/>
      <c r="BF674" s="38"/>
      <c r="BG674" s="38"/>
      <c r="BH674" s="38"/>
      <c r="BI674" s="38"/>
      <c r="BJ674" s="38"/>
      <c r="BK674" s="38"/>
      <c r="BL674" s="38"/>
      <c r="BM674" s="38"/>
      <c r="BN674" s="38"/>
      <c r="BP674" s="38"/>
      <c r="BQ674" s="38"/>
      <c r="BR674" s="38"/>
      <c r="BS674" s="38"/>
      <c r="BT674" s="38"/>
      <c r="BU674" s="38"/>
      <c r="BV674" s="38"/>
      <c r="BW674" s="38"/>
      <c r="BX674" s="38"/>
      <c r="BY674" s="38"/>
      <c r="BZ674" s="38"/>
      <c r="CA674" s="270"/>
      <c r="CB674" s="38"/>
      <c r="CC674" s="270"/>
      <c r="CD674" s="38"/>
      <c r="CE674" s="38"/>
      <c r="CF674" s="38"/>
      <c r="CG674" s="38"/>
    </row>
    <row r="675" spans="5:85">
      <c r="E675" s="38"/>
      <c r="F675" s="38"/>
      <c r="G675" s="38"/>
      <c r="H675" s="38"/>
      <c r="I675" s="38"/>
      <c r="J675" s="38"/>
      <c r="K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X675" s="38"/>
      <c r="Y675" s="38"/>
      <c r="Z675" s="38"/>
      <c r="AA675" s="38"/>
      <c r="AB675" s="38"/>
      <c r="AC675" s="38"/>
      <c r="AD675" s="38"/>
      <c r="AE675" s="38"/>
      <c r="AF675" s="38"/>
      <c r="AG675" s="38"/>
      <c r="AI675" s="38"/>
      <c r="AJ675" s="38"/>
      <c r="AK675" s="38"/>
      <c r="AL675" s="38"/>
      <c r="AM675" s="38"/>
      <c r="AN675" s="38"/>
      <c r="AO675" s="38"/>
      <c r="AP675" s="38"/>
      <c r="AQ675" s="38"/>
      <c r="AR675" s="38"/>
      <c r="AT675" s="38"/>
      <c r="AU675" s="38"/>
      <c r="AV675" s="38"/>
      <c r="AW675" s="38"/>
      <c r="AX675" s="38"/>
      <c r="AY675" s="38"/>
      <c r="AZ675" s="38"/>
      <c r="BA675" s="38"/>
      <c r="BB675" s="38"/>
      <c r="BC675" s="38"/>
      <c r="BE675" s="38"/>
      <c r="BF675" s="38"/>
      <c r="BG675" s="38"/>
      <c r="BH675" s="38"/>
      <c r="BI675" s="38"/>
      <c r="BJ675" s="38"/>
      <c r="BK675" s="38"/>
      <c r="BL675" s="38"/>
      <c r="BM675" s="38"/>
      <c r="BN675" s="38"/>
      <c r="BP675" s="38"/>
      <c r="BQ675" s="38"/>
      <c r="BR675" s="38"/>
      <c r="BS675" s="38"/>
      <c r="BT675" s="38"/>
      <c r="BU675" s="38"/>
      <c r="BV675" s="38"/>
      <c r="BW675" s="38"/>
      <c r="BX675" s="38"/>
      <c r="BY675" s="38"/>
      <c r="BZ675" s="38"/>
      <c r="CA675" s="270"/>
      <c r="CB675" s="38"/>
      <c r="CC675" s="270"/>
      <c r="CD675" s="38"/>
      <c r="CE675" s="38"/>
      <c r="CF675" s="38"/>
      <c r="CG675" s="38"/>
    </row>
    <row r="676" spans="5:85">
      <c r="E676" s="38"/>
      <c r="F676" s="38"/>
      <c r="G676" s="38"/>
      <c r="H676" s="38"/>
      <c r="I676" s="38"/>
      <c r="J676" s="38"/>
      <c r="K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X676" s="38"/>
      <c r="Y676" s="38"/>
      <c r="Z676" s="38"/>
      <c r="AA676" s="38"/>
      <c r="AB676" s="38"/>
      <c r="AC676" s="38"/>
      <c r="AD676" s="38"/>
      <c r="AE676" s="38"/>
      <c r="AF676" s="38"/>
      <c r="AG676" s="38"/>
      <c r="AI676" s="38"/>
      <c r="AJ676" s="38"/>
      <c r="AK676" s="38"/>
      <c r="AL676" s="38"/>
      <c r="AM676" s="38"/>
      <c r="AN676" s="38"/>
      <c r="AO676" s="38"/>
      <c r="AP676" s="38"/>
      <c r="AQ676" s="38"/>
      <c r="AR676" s="38"/>
      <c r="AT676" s="38"/>
      <c r="AU676" s="38"/>
      <c r="AV676" s="38"/>
      <c r="AW676" s="38"/>
      <c r="AX676" s="38"/>
      <c r="AY676" s="38"/>
      <c r="AZ676" s="38"/>
      <c r="BA676" s="38"/>
      <c r="BB676" s="38"/>
      <c r="BC676" s="38"/>
      <c r="BE676" s="38"/>
      <c r="BF676" s="38"/>
      <c r="BG676" s="38"/>
      <c r="BH676" s="38"/>
      <c r="BI676" s="38"/>
      <c r="BJ676" s="38"/>
      <c r="BK676" s="38"/>
      <c r="BL676" s="38"/>
      <c r="BM676" s="38"/>
      <c r="BN676" s="38"/>
      <c r="BP676" s="38"/>
      <c r="BQ676" s="38"/>
      <c r="BR676" s="38"/>
      <c r="BS676" s="38"/>
      <c r="BT676" s="38"/>
      <c r="BU676" s="38"/>
      <c r="BV676" s="38"/>
      <c r="BW676" s="38"/>
      <c r="BX676" s="38"/>
      <c r="BY676" s="38"/>
      <c r="BZ676" s="38"/>
      <c r="CA676" s="270"/>
      <c r="CB676" s="38"/>
      <c r="CC676" s="270"/>
      <c r="CD676" s="38"/>
      <c r="CE676" s="38"/>
      <c r="CF676" s="38"/>
      <c r="CG676" s="38"/>
    </row>
    <row r="677" spans="5:85">
      <c r="E677" s="38"/>
      <c r="F677" s="38"/>
      <c r="G677" s="38"/>
      <c r="H677" s="38"/>
      <c r="I677" s="38"/>
      <c r="J677" s="38"/>
      <c r="K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X677" s="38"/>
      <c r="Y677" s="38"/>
      <c r="Z677" s="38"/>
      <c r="AA677" s="38"/>
      <c r="AB677" s="38"/>
      <c r="AC677" s="38"/>
      <c r="AD677" s="38"/>
      <c r="AE677" s="38"/>
      <c r="AF677" s="38"/>
      <c r="AG677" s="38"/>
      <c r="AI677" s="38"/>
      <c r="AJ677" s="38"/>
      <c r="AK677" s="38"/>
      <c r="AL677" s="38"/>
      <c r="AM677" s="38"/>
      <c r="AN677" s="38"/>
      <c r="AO677" s="38"/>
      <c r="AP677" s="38"/>
      <c r="AQ677" s="38"/>
      <c r="AR677" s="38"/>
      <c r="AT677" s="38"/>
      <c r="AU677" s="38"/>
      <c r="AV677" s="38"/>
      <c r="AW677" s="38"/>
      <c r="AX677" s="38"/>
      <c r="AY677" s="38"/>
      <c r="AZ677" s="38"/>
      <c r="BA677" s="38"/>
      <c r="BB677" s="38"/>
      <c r="BC677" s="38"/>
      <c r="BE677" s="38"/>
      <c r="BF677" s="38"/>
      <c r="BG677" s="38"/>
      <c r="BH677" s="38"/>
      <c r="BI677" s="38"/>
      <c r="BJ677" s="38"/>
      <c r="BK677" s="38"/>
      <c r="BL677" s="38"/>
      <c r="BM677" s="38"/>
      <c r="BN677" s="38"/>
      <c r="BP677" s="38"/>
      <c r="BQ677" s="38"/>
      <c r="BR677" s="38"/>
      <c r="BS677" s="38"/>
      <c r="BT677" s="38"/>
      <c r="BU677" s="38"/>
      <c r="BV677" s="38"/>
      <c r="BW677" s="38"/>
      <c r="BX677" s="38"/>
      <c r="BY677" s="38"/>
      <c r="BZ677" s="38"/>
      <c r="CA677" s="270"/>
      <c r="CB677" s="38"/>
      <c r="CC677" s="270"/>
      <c r="CD677" s="38"/>
      <c r="CE677" s="38"/>
      <c r="CF677" s="38"/>
      <c r="CG677" s="38"/>
    </row>
    <row r="678" spans="5:85">
      <c r="E678" s="38"/>
      <c r="F678" s="38"/>
      <c r="G678" s="38"/>
      <c r="H678" s="38"/>
      <c r="I678" s="38"/>
      <c r="J678" s="38"/>
      <c r="K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X678" s="38"/>
      <c r="Y678" s="38"/>
      <c r="Z678" s="38"/>
      <c r="AA678" s="38"/>
      <c r="AB678" s="38"/>
      <c r="AC678" s="38"/>
      <c r="AD678" s="38"/>
      <c r="AE678" s="38"/>
      <c r="AF678" s="38"/>
      <c r="AG678" s="38"/>
      <c r="AI678" s="38"/>
      <c r="AJ678" s="38"/>
      <c r="AK678" s="38"/>
      <c r="AL678" s="38"/>
      <c r="AM678" s="38"/>
      <c r="AN678" s="38"/>
      <c r="AO678" s="38"/>
      <c r="AP678" s="38"/>
      <c r="AQ678" s="38"/>
      <c r="AR678" s="38"/>
      <c r="AT678" s="38"/>
      <c r="AU678" s="38"/>
      <c r="AV678" s="38"/>
      <c r="AW678" s="38"/>
      <c r="AX678" s="38"/>
      <c r="AY678" s="38"/>
      <c r="AZ678" s="38"/>
      <c r="BA678" s="38"/>
      <c r="BB678" s="38"/>
      <c r="BC678" s="38"/>
      <c r="BE678" s="38"/>
      <c r="BF678" s="38"/>
      <c r="BG678" s="38"/>
      <c r="BH678" s="38"/>
      <c r="BI678" s="38"/>
      <c r="BJ678" s="38"/>
      <c r="BK678" s="38"/>
      <c r="BL678" s="38"/>
      <c r="BM678" s="38"/>
      <c r="BN678" s="38"/>
      <c r="BP678" s="38"/>
      <c r="BQ678" s="38"/>
      <c r="BR678" s="38"/>
      <c r="BS678" s="38"/>
      <c r="BT678" s="38"/>
      <c r="BU678" s="38"/>
      <c r="BV678" s="38"/>
      <c r="BW678" s="38"/>
      <c r="BX678" s="38"/>
      <c r="BY678" s="38"/>
      <c r="BZ678" s="38"/>
      <c r="CA678" s="270"/>
      <c r="CB678" s="38"/>
      <c r="CC678" s="270"/>
      <c r="CD678" s="38"/>
      <c r="CE678" s="38"/>
      <c r="CF678" s="38"/>
      <c r="CG678" s="38"/>
    </row>
    <row r="679" spans="5:85">
      <c r="E679" s="38"/>
      <c r="F679" s="38"/>
      <c r="G679" s="38"/>
      <c r="H679" s="38"/>
      <c r="I679" s="38"/>
      <c r="J679" s="38"/>
      <c r="K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X679" s="38"/>
      <c r="Y679" s="38"/>
      <c r="Z679" s="38"/>
      <c r="AA679" s="38"/>
      <c r="AB679" s="38"/>
      <c r="AC679" s="38"/>
      <c r="AD679" s="38"/>
      <c r="AE679" s="38"/>
      <c r="AF679" s="38"/>
      <c r="AG679" s="38"/>
      <c r="AI679" s="38"/>
      <c r="AJ679" s="38"/>
      <c r="AK679" s="38"/>
      <c r="AL679" s="38"/>
      <c r="AM679" s="38"/>
      <c r="AN679" s="38"/>
      <c r="AO679" s="38"/>
      <c r="AP679" s="38"/>
      <c r="AQ679" s="38"/>
      <c r="AR679" s="38"/>
      <c r="AT679" s="38"/>
      <c r="AU679" s="38"/>
      <c r="AV679" s="38"/>
      <c r="AW679" s="38"/>
      <c r="AX679" s="38"/>
      <c r="AY679" s="38"/>
      <c r="AZ679" s="38"/>
      <c r="BA679" s="38"/>
      <c r="BB679" s="38"/>
      <c r="BC679" s="38"/>
      <c r="BE679" s="38"/>
      <c r="BF679" s="38"/>
      <c r="BG679" s="38"/>
      <c r="BH679" s="38"/>
      <c r="BI679" s="38"/>
      <c r="BJ679" s="38"/>
      <c r="BK679" s="38"/>
      <c r="BL679" s="38"/>
      <c r="BM679" s="38"/>
      <c r="BN679" s="38"/>
      <c r="BP679" s="38"/>
      <c r="BQ679" s="38"/>
      <c r="BR679" s="38"/>
      <c r="BS679" s="38"/>
      <c r="BT679" s="38"/>
      <c r="BU679" s="38"/>
      <c r="BV679" s="38"/>
      <c r="BW679" s="38"/>
      <c r="BX679" s="38"/>
      <c r="BY679" s="38"/>
      <c r="BZ679" s="38"/>
      <c r="CA679" s="270"/>
      <c r="CB679" s="38"/>
      <c r="CC679" s="270"/>
      <c r="CD679" s="38"/>
      <c r="CE679" s="38"/>
      <c r="CF679" s="38"/>
      <c r="CG679" s="38"/>
    </row>
    <row r="680" spans="5:85">
      <c r="E680" s="38"/>
      <c r="F680" s="38"/>
      <c r="G680" s="38"/>
      <c r="H680" s="38"/>
      <c r="I680" s="38"/>
      <c r="J680" s="38"/>
      <c r="K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X680" s="38"/>
      <c r="Y680" s="38"/>
      <c r="Z680" s="38"/>
      <c r="AA680" s="38"/>
      <c r="AB680" s="38"/>
      <c r="AC680" s="38"/>
      <c r="AD680" s="38"/>
      <c r="AE680" s="38"/>
      <c r="AF680" s="38"/>
      <c r="AG680" s="38"/>
      <c r="AI680" s="38"/>
      <c r="AJ680" s="38"/>
      <c r="AK680" s="38"/>
      <c r="AL680" s="38"/>
      <c r="AM680" s="38"/>
      <c r="AN680" s="38"/>
      <c r="AO680" s="38"/>
      <c r="AP680" s="38"/>
      <c r="AQ680" s="38"/>
      <c r="AR680" s="38"/>
      <c r="AT680" s="38"/>
      <c r="AU680" s="38"/>
      <c r="AV680" s="38"/>
      <c r="AW680" s="38"/>
      <c r="AX680" s="38"/>
      <c r="AY680" s="38"/>
      <c r="AZ680" s="38"/>
      <c r="BA680" s="38"/>
      <c r="BB680" s="38"/>
      <c r="BC680" s="38"/>
      <c r="BE680" s="38"/>
      <c r="BF680" s="38"/>
      <c r="BG680" s="38"/>
      <c r="BH680" s="38"/>
      <c r="BI680" s="38"/>
      <c r="BJ680" s="38"/>
      <c r="BK680" s="38"/>
      <c r="BL680" s="38"/>
      <c r="BM680" s="38"/>
      <c r="BN680" s="38"/>
      <c r="BP680" s="38"/>
      <c r="BQ680" s="38"/>
      <c r="BR680" s="38"/>
      <c r="BS680" s="38"/>
      <c r="BT680" s="38"/>
      <c r="BU680" s="38"/>
      <c r="BV680" s="38"/>
      <c r="BW680" s="38"/>
      <c r="BX680" s="38"/>
      <c r="BY680" s="38"/>
      <c r="BZ680" s="38"/>
      <c r="CA680" s="270"/>
      <c r="CB680" s="38"/>
      <c r="CC680" s="270"/>
      <c r="CD680" s="38"/>
      <c r="CE680" s="38"/>
      <c r="CF680" s="38"/>
      <c r="CG680" s="38"/>
    </row>
    <row r="681" spans="5:85">
      <c r="E681" s="38"/>
      <c r="F681" s="38"/>
      <c r="G681" s="38"/>
      <c r="H681" s="38"/>
      <c r="I681" s="38"/>
      <c r="J681" s="38"/>
      <c r="K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X681" s="38"/>
      <c r="Y681" s="38"/>
      <c r="Z681" s="38"/>
      <c r="AA681" s="38"/>
      <c r="AB681" s="38"/>
      <c r="AC681" s="38"/>
      <c r="AD681" s="38"/>
      <c r="AE681" s="38"/>
      <c r="AF681" s="38"/>
      <c r="AG681" s="38"/>
      <c r="AI681" s="38"/>
      <c r="AJ681" s="38"/>
      <c r="AK681" s="38"/>
      <c r="AL681" s="38"/>
      <c r="AM681" s="38"/>
      <c r="AN681" s="38"/>
      <c r="AO681" s="38"/>
      <c r="AP681" s="38"/>
      <c r="AQ681" s="38"/>
      <c r="AR681" s="38"/>
      <c r="AT681" s="38"/>
      <c r="AU681" s="38"/>
      <c r="AV681" s="38"/>
      <c r="AW681" s="38"/>
      <c r="AX681" s="38"/>
      <c r="AY681" s="38"/>
      <c r="AZ681" s="38"/>
      <c r="BA681" s="38"/>
      <c r="BB681" s="38"/>
      <c r="BC681" s="38"/>
      <c r="BE681" s="38"/>
      <c r="BF681" s="38"/>
      <c r="BG681" s="38"/>
      <c r="BH681" s="38"/>
      <c r="BI681" s="38"/>
      <c r="BJ681" s="38"/>
      <c r="BK681" s="38"/>
      <c r="BL681" s="38"/>
      <c r="BM681" s="38"/>
      <c r="BN681" s="38"/>
      <c r="BP681" s="38"/>
      <c r="BQ681" s="38"/>
      <c r="BR681" s="38"/>
      <c r="BS681" s="38"/>
      <c r="BT681" s="38"/>
      <c r="BU681" s="38"/>
      <c r="BV681" s="38"/>
      <c r="BW681" s="38"/>
      <c r="BX681" s="38"/>
      <c r="BY681" s="38"/>
      <c r="BZ681" s="38"/>
      <c r="CA681" s="270"/>
      <c r="CB681" s="38"/>
      <c r="CC681" s="270"/>
      <c r="CD681" s="38"/>
      <c r="CE681" s="38"/>
      <c r="CF681" s="38"/>
      <c r="CG681" s="38"/>
    </row>
    <row r="682" spans="5:85">
      <c r="E682" s="38"/>
      <c r="F682" s="38"/>
      <c r="G682" s="38"/>
      <c r="H682" s="38"/>
      <c r="I682" s="38"/>
      <c r="J682" s="38"/>
      <c r="K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X682" s="38"/>
      <c r="Y682" s="38"/>
      <c r="Z682" s="38"/>
      <c r="AA682" s="38"/>
      <c r="AB682" s="38"/>
      <c r="AC682" s="38"/>
      <c r="AD682" s="38"/>
      <c r="AE682" s="38"/>
      <c r="AF682" s="38"/>
      <c r="AG682" s="38"/>
      <c r="AI682" s="38"/>
      <c r="AJ682" s="38"/>
      <c r="AK682" s="38"/>
      <c r="AL682" s="38"/>
      <c r="AM682" s="38"/>
      <c r="AN682" s="38"/>
      <c r="AO682" s="38"/>
      <c r="AP682" s="38"/>
      <c r="AQ682" s="38"/>
      <c r="AR682" s="38"/>
      <c r="AT682" s="38"/>
      <c r="AU682" s="38"/>
      <c r="AV682" s="38"/>
      <c r="AW682" s="38"/>
      <c r="AX682" s="38"/>
      <c r="AY682" s="38"/>
      <c r="AZ682" s="38"/>
      <c r="BA682" s="38"/>
      <c r="BB682" s="38"/>
      <c r="BC682" s="38"/>
      <c r="BE682" s="38"/>
      <c r="BF682" s="38"/>
      <c r="BG682" s="38"/>
      <c r="BH682" s="38"/>
      <c r="BI682" s="38"/>
      <c r="BJ682" s="38"/>
      <c r="BK682" s="38"/>
      <c r="BL682" s="38"/>
      <c r="BM682" s="38"/>
      <c r="BN682" s="38"/>
      <c r="BP682" s="38"/>
      <c r="BQ682" s="38"/>
      <c r="BR682" s="38"/>
      <c r="BS682" s="38"/>
      <c r="BT682" s="38"/>
      <c r="BU682" s="38"/>
      <c r="BV682" s="38"/>
      <c r="BW682" s="38"/>
      <c r="BX682" s="38"/>
      <c r="BY682" s="38"/>
      <c r="BZ682" s="38"/>
      <c r="CA682" s="270"/>
      <c r="CB682" s="38"/>
      <c r="CC682" s="270"/>
      <c r="CD682" s="38"/>
      <c r="CE682" s="38"/>
      <c r="CF682" s="38"/>
      <c r="CG682" s="38"/>
    </row>
    <row r="683" spans="5:85">
      <c r="E683" s="38"/>
      <c r="F683" s="38"/>
      <c r="G683" s="38"/>
      <c r="H683" s="38"/>
      <c r="I683" s="38"/>
      <c r="J683" s="38"/>
      <c r="K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X683" s="38"/>
      <c r="Y683" s="38"/>
      <c r="Z683" s="38"/>
      <c r="AA683" s="38"/>
      <c r="AB683" s="38"/>
      <c r="AC683" s="38"/>
      <c r="AD683" s="38"/>
      <c r="AE683" s="38"/>
      <c r="AF683" s="38"/>
      <c r="AG683" s="38"/>
      <c r="AI683" s="38"/>
      <c r="AJ683" s="38"/>
      <c r="AK683" s="38"/>
      <c r="AL683" s="38"/>
      <c r="AM683" s="38"/>
      <c r="AN683" s="38"/>
      <c r="AO683" s="38"/>
      <c r="AP683" s="38"/>
      <c r="AQ683" s="38"/>
      <c r="AR683" s="38"/>
      <c r="AT683" s="38"/>
      <c r="AU683" s="38"/>
      <c r="AV683" s="38"/>
      <c r="AW683" s="38"/>
      <c r="AX683" s="38"/>
      <c r="AY683" s="38"/>
      <c r="AZ683" s="38"/>
      <c r="BA683" s="38"/>
      <c r="BB683" s="38"/>
      <c r="BC683" s="38"/>
      <c r="BE683" s="38"/>
      <c r="BF683" s="38"/>
      <c r="BG683" s="38"/>
      <c r="BH683" s="38"/>
      <c r="BI683" s="38"/>
      <c r="BJ683" s="38"/>
      <c r="BK683" s="38"/>
      <c r="BL683" s="38"/>
      <c r="BM683" s="38"/>
      <c r="BN683" s="38"/>
      <c r="BP683" s="38"/>
      <c r="BQ683" s="38"/>
      <c r="BR683" s="38"/>
      <c r="BS683" s="38"/>
      <c r="BT683" s="38"/>
      <c r="BU683" s="38"/>
      <c r="BV683" s="38"/>
      <c r="BW683" s="38"/>
      <c r="BX683" s="38"/>
      <c r="BY683" s="38"/>
      <c r="BZ683" s="38"/>
      <c r="CA683" s="270"/>
      <c r="CB683" s="38"/>
      <c r="CC683" s="270"/>
      <c r="CD683" s="38"/>
      <c r="CE683" s="38"/>
      <c r="CF683" s="38"/>
      <c r="CG683" s="38"/>
    </row>
    <row r="684" spans="5:85">
      <c r="E684" s="38"/>
      <c r="F684" s="38"/>
      <c r="G684" s="38"/>
      <c r="H684" s="38"/>
      <c r="I684" s="38"/>
      <c r="J684" s="38"/>
      <c r="K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  <c r="AT684" s="38"/>
      <c r="AU684" s="38"/>
      <c r="AV684" s="38"/>
      <c r="AW684" s="38"/>
      <c r="AX684" s="38"/>
      <c r="AY684" s="38"/>
      <c r="AZ684" s="38"/>
      <c r="BA684" s="38"/>
      <c r="BB684" s="38"/>
      <c r="BC684" s="38"/>
      <c r="BE684" s="38"/>
      <c r="BF684" s="38"/>
      <c r="BG684" s="38"/>
      <c r="BH684" s="38"/>
      <c r="BI684" s="38"/>
      <c r="BJ684" s="38"/>
      <c r="BK684" s="38"/>
      <c r="BL684" s="38"/>
      <c r="BM684" s="38"/>
      <c r="BN684" s="38"/>
      <c r="BP684" s="38"/>
      <c r="BQ684" s="38"/>
      <c r="BR684" s="38"/>
      <c r="BS684" s="38"/>
      <c r="BT684" s="38"/>
      <c r="BU684" s="38"/>
      <c r="BV684" s="38"/>
      <c r="BW684" s="38"/>
      <c r="BX684" s="38"/>
      <c r="BY684" s="38"/>
      <c r="BZ684" s="38"/>
      <c r="CA684" s="270"/>
      <c r="CB684" s="38"/>
      <c r="CC684" s="270"/>
      <c r="CD684" s="38"/>
      <c r="CE684" s="38"/>
      <c r="CF684" s="38"/>
      <c r="CG684" s="38"/>
    </row>
    <row r="685" spans="5:85">
      <c r="E685" s="38"/>
      <c r="F685" s="38"/>
      <c r="G685" s="38"/>
      <c r="H685" s="38"/>
      <c r="I685" s="38"/>
      <c r="J685" s="38"/>
      <c r="K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  <c r="AT685" s="38"/>
      <c r="AU685" s="38"/>
      <c r="AV685" s="38"/>
      <c r="AW685" s="38"/>
      <c r="AX685" s="38"/>
      <c r="AY685" s="38"/>
      <c r="AZ685" s="38"/>
      <c r="BA685" s="38"/>
      <c r="BB685" s="38"/>
      <c r="BC685" s="38"/>
      <c r="BE685" s="38"/>
      <c r="BF685" s="38"/>
      <c r="BG685" s="38"/>
      <c r="BH685" s="38"/>
      <c r="BI685" s="38"/>
      <c r="BJ685" s="38"/>
      <c r="BK685" s="38"/>
      <c r="BL685" s="38"/>
      <c r="BM685" s="38"/>
      <c r="BN685" s="38"/>
      <c r="BP685" s="38"/>
      <c r="BQ685" s="38"/>
      <c r="BR685" s="38"/>
      <c r="BS685" s="38"/>
      <c r="BT685" s="38"/>
      <c r="BU685" s="38"/>
      <c r="BV685" s="38"/>
      <c r="BW685" s="38"/>
      <c r="BX685" s="38"/>
      <c r="BY685" s="38"/>
      <c r="BZ685" s="38"/>
      <c r="CA685" s="270"/>
      <c r="CB685" s="38"/>
      <c r="CC685" s="270"/>
      <c r="CD685" s="38"/>
      <c r="CE685" s="38"/>
      <c r="CF685" s="38"/>
      <c r="CG685" s="38"/>
    </row>
    <row r="686" spans="5:85">
      <c r="E686" s="38"/>
      <c r="F686" s="38"/>
      <c r="G686" s="38"/>
      <c r="H686" s="38"/>
      <c r="I686" s="38"/>
      <c r="J686" s="38"/>
      <c r="K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  <c r="AT686" s="38"/>
      <c r="AU686" s="38"/>
      <c r="AV686" s="38"/>
      <c r="AW686" s="38"/>
      <c r="AX686" s="38"/>
      <c r="AY686" s="38"/>
      <c r="AZ686" s="38"/>
      <c r="BA686" s="38"/>
      <c r="BB686" s="38"/>
      <c r="BC686" s="38"/>
      <c r="BE686" s="38"/>
      <c r="BF686" s="38"/>
      <c r="BG686" s="38"/>
      <c r="BH686" s="38"/>
      <c r="BI686" s="38"/>
      <c r="BJ686" s="38"/>
      <c r="BK686" s="38"/>
      <c r="BL686" s="38"/>
      <c r="BM686" s="38"/>
      <c r="BN686" s="38"/>
      <c r="BP686" s="38"/>
      <c r="BQ686" s="38"/>
      <c r="BR686" s="38"/>
      <c r="BS686" s="38"/>
      <c r="BT686" s="38"/>
      <c r="BU686" s="38"/>
      <c r="BV686" s="38"/>
      <c r="BW686" s="38"/>
      <c r="BX686" s="38"/>
      <c r="BY686" s="38"/>
      <c r="BZ686" s="38"/>
      <c r="CA686" s="270"/>
      <c r="CB686" s="38"/>
      <c r="CC686" s="270"/>
      <c r="CD686" s="38"/>
      <c r="CE686" s="38"/>
      <c r="CF686" s="38"/>
      <c r="CG686" s="38"/>
    </row>
    <row r="687" spans="5:85">
      <c r="E687" s="38"/>
      <c r="F687" s="38"/>
      <c r="G687" s="38"/>
      <c r="H687" s="38"/>
      <c r="I687" s="38"/>
      <c r="J687" s="38"/>
      <c r="K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X687" s="38"/>
      <c r="Y687" s="38"/>
      <c r="Z687" s="38"/>
      <c r="AA687" s="38"/>
      <c r="AB687" s="38"/>
      <c r="AC687" s="38"/>
      <c r="AD687" s="38"/>
      <c r="AE687" s="38"/>
      <c r="AF687" s="38"/>
      <c r="AG687" s="38"/>
      <c r="AI687" s="38"/>
      <c r="AJ687" s="38"/>
      <c r="AK687" s="38"/>
      <c r="AL687" s="38"/>
      <c r="AM687" s="38"/>
      <c r="AN687" s="38"/>
      <c r="AO687" s="38"/>
      <c r="AP687" s="38"/>
      <c r="AQ687" s="38"/>
      <c r="AR687" s="38"/>
      <c r="AT687" s="38"/>
      <c r="AU687" s="38"/>
      <c r="AV687" s="38"/>
      <c r="AW687" s="38"/>
      <c r="AX687" s="38"/>
      <c r="AY687" s="38"/>
      <c r="AZ687" s="38"/>
      <c r="BA687" s="38"/>
      <c r="BB687" s="38"/>
      <c r="BC687" s="38"/>
      <c r="BE687" s="38"/>
      <c r="BF687" s="38"/>
      <c r="BG687" s="38"/>
      <c r="BH687" s="38"/>
      <c r="BI687" s="38"/>
      <c r="BJ687" s="38"/>
      <c r="BK687" s="38"/>
      <c r="BL687" s="38"/>
      <c r="BM687" s="38"/>
      <c r="BN687" s="38"/>
      <c r="BP687" s="38"/>
      <c r="BQ687" s="38"/>
      <c r="BR687" s="38"/>
      <c r="BS687" s="38"/>
      <c r="BT687" s="38"/>
      <c r="BU687" s="38"/>
      <c r="BV687" s="38"/>
      <c r="BW687" s="38"/>
      <c r="BX687" s="38"/>
      <c r="BY687" s="38"/>
      <c r="BZ687" s="38"/>
      <c r="CA687" s="270"/>
      <c r="CB687" s="38"/>
      <c r="CC687" s="270"/>
      <c r="CD687" s="38"/>
      <c r="CE687" s="38"/>
      <c r="CF687" s="38"/>
      <c r="CG687" s="38"/>
    </row>
    <row r="688" spans="5:85">
      <c r="E688" s="38"/>
      <c r="F688" s="38"/>
      <c r="G688" s="38"/>
      <c r="H688" s="38"/>
      <c r="I688" s="38"/>
      <c r="J688" s="38"/>
      <c r="K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X688" s="38"/>
      <c r="Y688" s="38"/>
      <c r="Z688" s="38"/>
      <c r="AA688" s="38"/>
      <c r="AB688" s="38"/>
      <c r="AC688" s="38"/>
      <c r="AD688" s="38"/>
      <c r="AE688" s="38"/>
      <c r="AF688" s="38"/>
      <c r="AG688" s="38"/>
      <c r="AI688" s="38"/>
      <c r="AJ688" s="38"/>
      <c r="AK688" s="38"/>
      <c r="AL688" s="38"/>
      <c r="AM688" s="38"/>
      <c r="AN688" s="38"/>
      <c r="AO688" s="38"/>
      <c r="AP688" s="38"/>
      <c r="AQ688" s="38"/>
      <c r="AR688" s="38"/>
      <c r="AT688" s="38"/>
      <c r="AU688" s="38"/>
      <c r="AV688" s="38"/>
      <c r="AW688" s="38"/>
      <c r="AX688" s="38"/>
      <c r="AY688" s="38"/>
      <c r="AZ688" s="38"/>
      <c r="BA688" s="38"/>
      <c r="BB688" s="38"/>
      <c r="BC688" s="38"/>
      <c r="BE688" s="38"/>
      <c r="BF688" s="38"/>
      <c r="BG688" s="38"/>
      <c r="BH688" s="38"/>
      <c r="BI688" s="38"/>
      <c r="BJ688" s="38"/>
      <c r="BK688" s="38"/>
      <c r="BL688" s="38"/>
      <c r="BM688" s="38"/>
      <c r="BN688" s="38"/>
      <c r="BP688" s="38"/>
      <c r="BQ688" s="38"/>
      <c r="BR688" s="38"/>
      <c r="BS688" s="38"/>
      <c r="BT688" s="38"/>
      <c r="BU688" s="38"/>
      <c r="BV688" s="38"/>
      <c r="BW688" s="38"/>
      <c r="BX688" s="38"/>
      <c r="BY688" s="38"/>
      <c r="BZ688" s="38"/>
      <c r="CA688" s="270"/>
      <c r="CB688" s="38"/>
      <c r="CC688" s="270"/>
      <c r="CD688" s="38"/>
      <c r="CE688" s="38"/>
      <c r="CF688" s="38"/>
      <c r="CG688" s="38"/>
    </row>
    <row r="689" spans="5:85">
      <c r="E689" s="38"/>
      <c r="F689" s="38"/>
      <c r="G689" s="38"/>
      <c r="H689" s="38"/>
      <c r="I689" s="38"/>
      <c r="J689" s="38"/>
      <c r="K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  <c r="AT689" s="38"/>
      <c r="AU689" s="38"/>
      <c r="AV689" s="38"/>
      <c r="AW689" s="38"/>
      <c r="AX689" s="38"/>
      <c r="AY689" s="38"/>
      <c r="AZ689" s="38"/>
      <c r="BA689" s="38"/>
      <c r="BB689" s="38"/>
      <c r="BC689" s="38"/>
      <c r="BE689" s="38"/>
      <c r="BF689" s="38"/>
      <c r="BG689" s="38"/>
      <c r="BH689" s="38"/>
      <c r="BI689" s="38"/>
      <c r="BJ689" s="38"/>
      <c r="BK689" s="38"/>
      <c r="BL689" s="38"/>
      <c r="BM689" s="38"/>
      <c r="BN689" s="38"/>
      <c r="BP689" s="38"/>
      <c r="BQ689" s="38"/>
      <c r="BR689" s="38"/>
      <c r="BS689" s="38"/>
      <c r="BT689" s="38"/>
      <c r="BU689" s="38"/>
      <c r="BV689" s="38"/>
      <c r="BW689" s="38"/>
      <c r="BX689" s="38"/>
      <c r="BY689" s="38"/>
      <c r="BZ689" s="38"/>
      <c r="CA689" s="270"/>
      <c r="CB689" s="38"/>
      <c r="CC689" s="270"/>
      <c r="CD689" s="38"/>
      <c r="CE689" s="38"/>
      <c r="CF689" s="38"/>
      <c r="CG689" s="38"/>
    </row>
    <row r="690" spans="5:85">
      <c r="E690" s="38"/>
      <c r="F690" s="38"/>
      <c r="G690" s="38"/>
      <c r="H690" s="38"/>
      <c r="I690" s="38"/>
      <c r="J690" s="38"/>
      <c r="K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  <c r="AT690" s="38"/>
      <c r="AU690" s="38"/>
      <c r="AV690" s="38"/>
      <c r="AW690" s="38"/>
      <c r="AX690" s="38"/>
      <c r="AY690" s="38"/>
      <c r="AZ690" s="38"/>
      <c r="BA690" s="38"/>
      <c r="BB690" s="38"/>
      <c r="BC690" s="38"/>
      <c r="BE690" s="38"/>
      <c r="BF690" s="38"/>
      <c r="BG690" s="38"/>
      <c r="BH690" s="38"/>
      <c r="BI690" s="38"/>
      <c r="BJ690" s="38"/>
      <c r="BK690" s="38"/>
      <c r="BL690" s="38"/>
      <c r="BM690" s="38"/>
      <c r="BN690" s="38"/>
      <c r="BP690" s="38"/>
      <c r="BQ690" s="38"/>
      <c r="BR690" s="38"/>
      <c r="BS690" s="38"/>
      <c r="BT690" s="38"/>
      <c r="BU690" s="38"/>
      <c r="BV690" s="38"/>
      <c r="BW690" s="38"/>
      <c r="BX690" s="38"/>
      <c r="BY690" s="38"/>
      <c r="BZ690" s="38"/>
      <c r="CA690" s="270"/>
      <c r="CB690" s="38"/>
      <c r="CC690" s="270"/>
      <c r="CD690" s="38"/>
      <c r="CE690" s="38"/>
      <c r="CF690" s="38"/>
      <c r="CG690" s="38"/>
    </row>
    <row r="691" spans="5:85">
      <c r="E691" s="38"/>
      <c r="F691" s="38"/>
      <c r="G691" s="38"/>
      <c r="H691" s="38"/>
      <c r="I691" s="38"/>
      <c r="J691" s="38"/>
      <c r="K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  <c r="AT691" s="38"/>
      <c r="AU691" s="38"/>
      <c r="AV691" s="38"/>
      <c r="AW691" s="38"/>
      <c r="AX691" s="38"/>
      <c r="AY691" s="38"/>
      <c r="AZ691" s="38"/>
      <c r="BA691" s="38"/>
      <c r="BB691" s="38"/>
      <c r="BC691" s="38"/>
      <c r="BE691" s="38"/>
      <c r="BF691" s="38"/>
      <c r="BG691" s="38"/>
      <c r="BH691" s="38"/>
      <c r="BI691" s="38"/>
      <c r="BJ691" s="38"/>
      <c r="BK691" s="38"/>
      <c r="BL691" s="38"/>
      <c r="BM691" s="38"/>
      <c r="BN691" s="38"/>
      <c r="BP691" s="38"/>
      <c r="BQ691" s="38"/>
      <c r="BR691" s="38"/>
      <c r="BS691" s="38"/>
      <c r="BT691" s="38"/>
      <c r="BU691" s="38"/>
      <c r="BV691" s="38"/>
      <c r="BW691" s="38"/>
      <c r="BX691" s="38"/>
      <c r="BY691" s="38"/>
      <c r="BZ691" s="38"/>
      <c r="CA691" s="270"/>
      <c r="CB691" s="38"/>
      <c r="CC691" s="270"/>
      <c r="CD691" s="38"/>
      <c r="CE691" s="38"/>
      <c r="CF691" s="38"/>
      <c r="CG691" s="38"/>
    </row>
    <row r="692" spans="5:85">
      <c r="E692" s="38"/>
      <c r="F692" s="38"/>
      <c r="G692" s="38"/>
      <c r="H692" s="38"/>
      <c r="I692" s="38"/>
      <c r="J692" s="38"/>
      <c r="K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X692" s="38"/>
      <c r="Y692" s="38"/>
      <c r="Z692" s="38"/>
      <c r="AA692" s="38"/>
      <c r="AB692" s="38"/>
      <c r="AC692" s="38"/>
      <c r="AD692" s="38"/>
      <c r="AE692" s="38"/>
      <c r="AF692" s="38"/>
      <c r="AG692" s="38"/>
      <c r="AI692" s="38"/>
      <c r="AJ692" s="38"/>
      <c r="AK692" s="38"/>
      <c r="AL692" s="38"/>
      <c r="AM692" s="38"/>
      <c r="AN692" s="38"/>
      <c r="AO692" s="38"/>
      <c r="AP692" s="38"/>
      <c r="AQ692" s="38"/>
      <c r="AR692" s="38"/>
      <c r="AT692" s="38"/>
      <c r="AU692" s="38"/>
      <c r="AV692" s="38"/>
      <c r="AW692" s="38"/>
      <c r="AX692" s="38"/>
      <c r="AY692" s="38"/>
      <c r="AZ692" s="38"/>
      <c r="BA692" s="38"/>
      <c r="BB692" s="38"/>
      <c r="BC692" s="38"/>
      <c r="BE692" s="38"/>
      <c r="BF692" s="38"/>
      <c r="BG692" s="38"/>
      <c r="BH692" s="38"/>
      <c r="BI692" s="38"/>
      <c r="BJ692" s="38"/>
      <c r="BK692" s="38"/>
      <c r="BL692" s="38"/>
      <c r="BM692" s="38"/>
      <c r="BN692" s="38"/>
      <c r="BP692" s="38"/>
      <c r="BQ692" s="38"/>
      <c r="BR692" s="38"/>
      <c r="BS692" s="38"/>
      <c r="BT692" s="38"/>
      <c r="BU692" s="38"/>
      <c r="BV692" s="38"/>
      <c r="BW692" s="38"/>
      <c r="BX692" s="38"/>
      <c r="BY692" s="38"/>
      <c r="BZ692" s="38"/>
      <c r="CA692" s="270"/>
      <c r="CB692" s="38"/>
      <c r="CC692" s="270"/>
      <c r="CD692" s="38"/>
      <c r="CE692" s="38"/>
      <c r="CF692" s="38"/>
      <c r="CG692" s="38"/>
    </row>
    <row r="693" spans="5:85">
      <c r="E693" s="38"/>
      <c r="F693" s="38"/>
      <c r="G693" s="38"/>
      <c r="H693" s="38"/>
      <c r="I693" s="38"/>
      <c r="J693" s="38"/>
      <c r="K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  <c r="AT693" s="38"/>
      <c r="AU693" s="38"/>
      <c r="AV693" s="38"/>
      <c r="AW693" s="38"/>
      <c r="AX693" s="38"/>
      <c r="AY693" s="38"/>
      <c r="AZ693" s="38"/>
      <c r="BA693" s="38"/>
      <c r="BB693" s="38"/>
      <c r="BC693" s="38"/>
      <c r="BE693" s="38"/>
      <c r="BF693" s="38"/>
      <c r="BG693" s="38"/>
      <c r="BH693" s="38"/>
      <c r="BI693" s="38"/>
      <c r="BJ693" s="38"/>
      <c r="BK693" s="38"/>
      <c r="BL693" s="38"/>
      <c r="BM693" s="38"/>
      <c r="BN693" s="38"/>
      <c r="BP693" s="38"/>
      <c r="BQ693" s="38"/>
      <c r="BR693" s="38"/>
      <c r="BS693" s="38"/>
      <c r="BT693" s="38"/>
      <c r="BU693" s="38"/>
      <c r="BV693" s="38"/>
      <c r="BW693" s="38"/>
      <c r="BX693" s="38"/>
      <c r="BY693" s="38"/>
      <c r="BZ693" s="38"/>
      <c r="CA693" s="270"/>
      <c r="CB693" s="38"/>
      <c r="CC693" s="270"/>
      <c r="CD693" s="38"/>
      <c r="CE693" s="38"/>
      <c r="CF693" s="38"/>
      <c r="CG693" s="38"/>
    </row>
    <row r="694" spans="5:85">
      <c r="E694" s="38"/>
      <c r="F694" s="38"/>
      <c r="G694" s="38"/>
      <c r="H694" s="38"/>
      <c r="I694" s="38"/>
      <c r="J694" s="38"/>
      <c r="K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  <c r="AT694" s="38"/>
      <c r="AU694" s="38"/>
      <c r="AV694" s="38"/>
      <c r="AW694" s="38"/>
      <c r="AX694" s="38"/>
      <c r="AY694" s="38"/>
      <c r="AZ694" s="38"/>
      <c r="BA694" s="38"/>
      <c r="BB694" s="38"/>
      <c r="BC694" s="38"/>
      <c r="BE694" s="38"/>
      <c r="BF694" s="38"/>
      <c r="BG694" s="38"/>
      <c r="BH694" s="38"/>
      <c r="BI694" s="38"/>
      <c r="BJ694" s="38"/>
      <c r="BK694" s="38"/>
      <c r="BL694" s="38"/>
      <c r="BM694" s="38"/>
      <c r="BN694" s="38"/>
      <c r="BP694" s="38"/>
      <c r="BQ694" s="38"/>
      <c r="BR694" s="38"/>
      <c r="BS694" s="38"/>
      <c r="BT694" s="38"/>
      <c r="BU694" s="38"/>
      <c r="BV694" s="38"/>
      <c r="BW694" s="38"/>
      <c r="BX694" s="38"/>
      <c r="BY694" s="38"/>
      <c r="BZ694" s="38"/>
      <c r="CA694" s="270"/>
      <c r="CB694" s="38"/>
      <c r="CC694" s="270"/>
      <c r="CD694" s="38"/>
      <c r="CE694" s="38"/>
      <c r="CF694" s="38"/>
      <c r="CG694" s="38"/>
    </row>
    <row r="695" spans="5:85">
      <c r="E695" s="38"/>
      <c r="F695" s="38"/>
      <c r="G695" s="38"/>
      <c r="H695" s="38"/>
      <c r="I695" s="38"/>
      <c r="J695" s="38"/>
      <c r="K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  <c r="AT695" s="38"/>
      <c r="AU695" s="38"/>
      <c r="AV695" s="38"/>
      <c r="AW695" s="38"/>
      <c r="AX695" s="38"/>
      <c r="AY695" s="38"/>
      <c r="AZ695" s="38"/>
      <c r="BA695" s="38"/>
      <c r="BB695" s="38"/>
      <c r="BC695" s="38"/>
      <c r="BE695" s="38"/>
      <c r="BF695" s="38"/>
      <c r="BG695" s="38"/>
      <c r="BH695" s="38"/>
      <c r="BI695" s="38"/>
      <c r="BJ695" s="38"/>
      <c r="BK695" s="38"/>
      <c r="BL695" s="38"/>
      <c r="BM695" s="38"/>
      <c r="BN695" s="38"/>
      <c r="BP695" s="38"/>
      <c r="BQ695" s="38"/>
      <c r="BR695" s="38"/>
      <c r="BS695" s="38"/>
      <c r="BT695" s="38"/>
      <c r="BU695" s="38"/>
      <c r="BV695" s="38"/>
      <c r="BW695" s="38"/>
      <c r="BX695" s="38"/>
      <c r="BY695" s="38"/>
      <c r="BZ695" s="38"/>
      <c r="CA695" s="270"/>
      <c r="CB695" s="38"/>
      <c r="CC695" s="270"/>
      <c r="CD695" s="38"/>
      <c r="CE695" s="38"/>
      <c r="CF695" s="38"/>
      <c r="CG695" s="38"/>
    </row>
    <row r="696" spans="5:85">
      <c r="E696" s="38"/>
      <c r="F696" s="38"/>
      <c r="G696" s="38"/>
      <c r="H696" s="38"/>
      <c r="I696" s="38"/>
      <c r="J696" s="38"/>
      <c r="K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  <c r="AT696" s="38"/>
      <c r="AU696" s="38"/>
      <c r="AV696" s="38"/>
      <c r="AW696" s="38"/>
      <c r="AX696" s="38"/>
      <c r="AY696" s="38"/>
      <c r="AZ696" s="38"/>
      <c r="BA696" s="38"/>
      <c r="BB696" s="38"/>
      <c r="BC696" s="38"/>
      <c r="BE696" s="38"/>
      <c r="BF696" s="38"/>
      <c r="BG696" s="38"/>
      <c r="BH696" s="38"/>
      <c r="BI696" s="38"/>
      <c r="BJ696" s="38"/>
      <c r="BK696" s="38"/>
      <c r="BL696" s="38"/>
      <c r="BM696" s="38"/>
      <c r="BN696" s="38"/>
      <c r="BP696" s="38"/>
      <c r="BQ696" s="38"/>
      <c r="BR696" s="38"/>
      <c r="BS696" s="38"/>
      <c r="BT696" s="38"/>
      <c r="BU696" s="38"/>
      <c r="BV696" s="38"/>
      <c r="BW696" s="38"/>
      <c r="BX696" s="38"/>
      <c r="BY696" s="38"/>
      <c r="BZ696" s="38"/>
      <c r="CA696" s="270"/>
      <c r="CB696" s="38"/>
      <c r="CC696" s="270"/>
      <c r="CD696" s="38"/>
      <c r="CE696" s="38"/>
      <c r="CF696" s="38"/>
      <c r="CG696" s="38"/>
    </row>
    <row r="697" spans="5:85">
      <c r="E697" s="38"/>
      <c r="F697" s="38"/>
      <c r="G697" s="38"/>
      <c r="H697" s="38"/>
      <c r="I697" s="38"/>
      <c r="J697" s="38"/>
      <c r="K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  <c r="AT697" s="38"/>
      <c r="AU697" s="38"/>
      <c r="AV697" s="38"/>
      <c r="AW697" s="38"/>
      <c r="AX697" s="38"/>
      <c r="AY697" s="38"/>
      <c r="AZ697" s="38"/>
      <c r="BA697" s="38"/>
      <c r="BB697" s="38"/>
      <c r="BC697" s="38"/>
      <c r="BE697" s="38"/>
      <c r="BF697" s="38"/>
      <c r="BG697" s="38"/>
      <c r="BH697" s="38"/>
      <c r="BI697" s="38"/>
      <c r="BJ697" s="38"/>
      <c r="BK697" s="38"/>
      <c r="BL697" s="38"/>
      <c r="BM697" s="38"/>
      <c r="BN697" s="38"/>
      <c r="BP697" s="38"/>
      <c r="BQ697" s="38"/>
      <c r="BR697" s="38"/>
      <c r="BS697" s="38"/>
      <c r="BT697" s="38"/>
      <c r="BU697" s="38"/>
      <c r="BV697" s="38"/>
      <c r="BW697" s="38"/>
      <c r="BX697" s="38"/>
      <c r="BY697" s="38"/>
      <c r="BZ697" s="38"/>
      <c r="CA697" s="270"/>
      <c r="CB697" s="38"/>
      <c r="CC697" s="270"/>
      <c r="CD697" s="38"/>
      <c r="CE697" s="38"/>
      <c r="CF697" s="38"/>
      <c r="CG697" s="38"/>
    </row>
    <row r="698" spans="5:85">
      <c r="E698" s="38"/>
      <c r="F698" s="38"/>
      <c r="G698" s="38"/>
      <c r="H698" s="38"/>
      <c r="I698" s="38"/>
      <c r="J698" s="38"/>
      <c r="K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  <c r="AT698" s="38"/>
      <c r="AU698" s="38"/>
      <c r="AV698" s="38"/>
      <c r="AW698" s="38"/>
      <c r="AX698" s="38"/>
      <c r="AY698" s="38"/>
      <c r="AZ698" s="38"/>
      <c r="BA698" s="38"/>
      <c r="BB698" s="38"/>
      <c r="BC698" s="38"/>
      <c r="BE698" s="38"/>
      <c r="BF698" s="38"/>
      <c r="BG698" s="38"/>
      <c r="BH698" s="38"/>
      <c r="BI698" s="38"/>
      <c r="BJ698" s="38"/>
      <c r="BK698" s="38"/>
      <c r="BL698" s="38"/>
      <c r="BM698" s="38"/>
      <c r="BN698" s="38"/>
      <c r="BP698" s="38"/>
      <c r="BQ698" s="38"/>
      <c r="BR698" s="38"/>
      <c r="BS698" s="38"/>
      <c r="BT698" s="38"/>
      <c r="BU698" s="38"/>
      <c r="BV698" s="38"/>
      <c r="BW698" s="38"/>
      <c r="BX698" s="38"/>
      <c r="BY698" s="38"/>
      <c r="BZ698" s="38"/>
      <c r="CA698" s="270"/>
      <c r="CB698" s="38"/>
      <c r="CC698" s="270"/>
      <c r="CD698" s="38"/>
      <c r="CE698" s="38"/>
      <c r="CF698" s="38"/>
      <c r="CG698" s="38"/>
    </row>
    <row r="699" spans="5:85">
      <c r="E699" s="38"/>
      <c r="F699" s="38"/>
      <c r="G699" s="38"/>
      <c r="H699" s="38"/>
      <c r="I699" s="38"/>
      <c r="J699" s="38"/>
      <c r="K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X699" s="38"/>
      <c r="Y699" s="38"/>
      <c r="Z699" s="38"/>
      <c r="AA699" s="38"/>
      <c r="AB699" s="38"/>
      <c r="AC699" s="38"/>
      <c r="AD699" s="38"/>
      <c r="AE699" s="38"/>
      <c r="AF699" s="38"/>
      <c r="AG699" s="38"/>
      <c r="AI699" s="38"/>
      <c r="AJ699" s="38"/>
      <c r="AK699" s="38"/>
      <c r="AL699" s="38"/>
      <c r="AM699" s="38"/>
      <c r="AN699" s="38"/>
      <c r="AO699" s="38"/>
      <c r="AP699" s="38"/>
      <c r="AQ699" s="38"/>
      <c r="AR699" s="38"/>
      <c r="AT699" s="38"/>
      <c r="AU699" s="38"/>
      <c r="AV699" s="38"/>
      <c r="AW699" s="38"/>
      <c r="AX699" s="38"/>
      <c r="AY699" s="38"/>
      <c r="AZ699" s="38"/>
      <c r="BA699" s="38"/>
      <c r="BB699" s="38"/>
      <c r="BC699" s="38"/>
      <c r="BE699" s="38"/>
      <c r="BF699" s="38"/>
      <c r="BG699" s="38"/>
      <c r="BH699" s="38"/>
      <c r="BI699" s="38"/>
      <c r="BJ699" s="38"/>
      <c r="BK699" s="38"/>
      <c r="BL699" s="38"/>
      <c r="BM699" s="38"/>
      <c r="BN699" s="38"/>
      <c r="BP699" s="38"/>
      <c r="BQ699" s="38"/>
      <c r="BR699" s="38"/>
      <c r="BS699" s="38"/>
      <c r="BT699" s="38"/>
      <c r="BU699" s="38"/>
      <c r="BV699" s="38"/>
      <c r="BW699" s="38"/>
      <c r="BX699" s="38"/>
      <c r="BY699" s="38"/>
      <c r="BZ699" s="38"/>
      <c r="CA699" s="270"/>
      <c r="CB699" s="38"/>
      <c r="CC699" s="270"/>
      <c r="CD699" s="38"/>
      <c r="CE699" s="38"/>
      <c r="CF699" s="38"/>
      <c r="CG699" s="38"/>
    </row>
    <row r="700" spans="5:85">
      <c r="E700" s="38"/>
      <c r="F700" s="38"/>
      <c r="G700" s="38"/>
      <c r="H700" s="38"/>
      <c r="I700" s="38"/>
      <c r="J700" s="38"/>
      <c r="K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X700" s="38"/>
      <c r="Y700" s="38"/>
      <c r="Z700" s="38"/>
      <c r="AA700" s="38"/>
      <c r="AB700" s="38"/>
      <c r="AC700" s="38"/>
      <c r="AD700" s="38"/>
      <c r="AE700" s="38"/>
      <c r="AF700" s="38"/>
      <c r="AG700" s="38"/>
      <c r="AI700" s="38"/>
      <c r="AJ700" s="38"/>
      <c r="AK700" s="38"/>
      <c r="AL700" s="38"/>
      <c r="AM700" s="38"/>
      <c r="AN700" s="38"/>
      <c r="AO700" s="38"/>
      <c r="AP700" s="38"/>
      <c r="AQ700" s="38"/>
      <c r="AR700" s="38"/>
      <c r="AT700" s="38"/>
      <c r="AU700" s="38"/>
      <c r="AV700" s="38"/>
      <c r="AW700" s="38"/>
      <c r="AX700" s="38"/>
      <c r="AY700" s="38"/>
      <c r="AZ700" s="38"/>
      <c r="BA700" s="38"/>
      <c r="BB700" s="38"/>
      <c r="BC700" s="38"/>
      <c r="BE700" s="38"/>
      <c r="BF700" s="38"/>
      <c r="BG700" s="38"/>
      <c r="BH700" s="38"/>
      <c r="BI700" s="38"/>
      <c r="BJ700" s="38"/>
      <c r="BK700" s="38"/>
      <c r="BL700" s="38"/>
      <c r="BM700" s="38"/>
      <c r="BN700" s="38"/>
      <c r="BP700" s="38"/>
      <c r="BQ700" s="38"/>
      <c r="BR700" s="38"/>
      <c r="BS700" s="38"/>
      <c r="BT700" s="38"/>
      <c r="BU700" s="38"/>
      <c r="BV700" s="38"/>
      <c r="BW700" s="38"/>
      <c r="BX700" s="38"/>
      <c r="BY700" s="38"/>
      <c r="BZ700" s="38"/>
      <c r="CA700" s="270"/>
      <c r="CB700" s="38"/>
      <c r="CC700" s="270"/>
      <c r="CD700" s="38"/>
      <c r="CE700" s="38"/>
      <c r="CF700" s="38"/>
      <c r="CG700" s="38"/>
    </row>
    <row r="701" spans="5:85">
      <c r="E701" s="38"/>
      <c r="F701" s="38"/>
      <c r="G701" s="38"/>
      <c r="H701" s="38"/>
      <c r="I701" s="38"/>
      <c r="J701" s="38"/>
      <c r="K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X701" s="38"/>
      <c r="Y701" s="38"/>
      <c r="Z701" s="38"/>
      <c r="AA701" s="38"/>
      <c r="AB701" s="38"/>
      <c r="AC701" s="38"/>
      <c r="AD701" s="38"/>
      <c r="AE701" s="38"/>
      <c r="AF701" s="38"/>
      <c r="AG701" s="38"/>
      <c r="AI701" s="38"/>
      <c r="AJ701" s="38"/>
      <c r="AK701" s="38"/>
      <c r="AL701" s="38"/>
      <c r="AM701" s="38"/>
      <c r="AN701" s="38"/>
      <c r="AO701" s="38"/>
      <c r="AP701" s="38"/>
      <c r="AQ701" s="38"/>
      <c r="AR701" s="38"/>
      <c r="AT701" s="38"/>
      <c r="AU701" s="38"/>
      <c r="AV701" s="38"/>
      <c r="AW701" s="38"/>
      <c r="AX701" s="38"/>
      <c r="AY701" s="38"/>
      <c r="AZ701" s="38"/>
      <c r="BA701" s="38"/>
      <c r="BB701" s="38"/>
      <c r="BC701" s="38"/>
      <c r="BE701" s="38"/>
      <c r="BF701" s="38"/>
      <c r="BG701" s="38"/>
      <c r="BH701" s="38"/>
      <c r="BI701" s="38"/>
      <c r="BJ701" s="38"/>
      <c r="BK701" s="38"/>
      <c r="BL701" s="38"/>
      <c r="BM701" s="38"/>
      <c r="BN701" s="38"/>
      <c r="BP701" s="38"/>
      <c r="BQ701" s="38"/>
      <c r="BR701" s="38"/>
      <c r="BS701" s="38"/>
      <c r="BT701" s="38"/>
      <c r="BU701" s="38"/>
      <c r="BV701" s="38"/>
      <c r="BW701" s="38"/>
      <c r="BX701" s="38"/>
      <c r="BY701" s="38"/>
      <c r="BZ701" s="38"/>
      <c r="CA701" s="270"/>
      <c r="CB701" s="38"/>
      <c r="CC701" s="270"/>
      <c r="CD701" s="38"/>
      <c r="CE701" s="38"/>
      <c r="CF701" s="38"/>
      <c r="CG701" s="38"/>
    </row>
    <row r="702" spans="5:85">
      <c r="E702" s="38"/>
      <c r="F702" s="38"/>
      <c r="G702" s="38"/>
      <c r="H702" s="38"/>
      <c r="I702" s="38"/>
      <c r="J702" s="38"/>
      <c r="K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X702" s="38"/>
      <c r="Y702" s="38"/>
      <c r="Z702" s="38"/>
      <c r="AA702" s="38"/>
      <c r="AB702" s="38"/>
      <c r="AC702" s="38"/>
      <c r="AD702" s="38"/>
      <c r="AE702" s="38"/>
      <c r="AF702" s="38"/>
      <c r="AG702" s="38"/>
      <c r="AI702" s="38"/>
      <c r="AJ702" s="38"/>
      <c r="AK702" s="38"/>
      <c r="AL702" s="38"/>
      <c r="AM702" s="38"/>
      <c r="AN702" s="38"/>
      <c r="AO702" s="38"/>
      <c r="AP702" s="38"/>
      <c r="AQ702" s="38"/>
      <c r="AR702" s="38"/>
      <c r="AT702" s="38"/>
      <c r="AU702" s="38"/>
      <c r="AV702" s="38"/>
      <c r="AW702" s="38"/>
      <c r="AX702" s="38"/>
      <c r="AY702" s="38"/>
      <c r="AZ702" s="38"/>
      <c r="BA702" s="38"/>
      <c r="BB702" s="38"/>
      <c r="BC702" s="38"/>
      <c r="BE702" s="38"/>
      <c r="BF702" s="38"/>
      <c r="BG702" s="38"/>
      <c r="BH702" s="38"/>
      <c r="BI702" s="38"/>
      <c r="BJ702" s="38"/>
      <c r="BK702" s="38"/>
      <c r="BL702" s="38"/>
      <c r="BM702" s="38"/>
      <c r="BN702" s="38"/>
      <c r="BP702" s="38"/>
      <c r="BQ702" s="38"/>
      <c r="BR702" s="38"/>
      <c r="BS702" s="38"/>
      <c r="BT702" s="38"/>
      <c r="BU702" s="38"/>
      <c r="BV702" s="38"/>
      <c r="BW702" s="38"/>
      <c r="BX702" s="38"/>
      <c r="BY702" s="38"/>
      <c r="BZ702" s="38"/>
      <c r="CA702" s="270"/>
      <c r="CB702" s="38"/>
      <c r="CC702" s="270"/>
      <c r="CD702" s="38"/>
      <c r="CE702" s="38"/>
      <c r="CF702" s="38"/>
      <c r="CG702" s="38"/>
    </row>
    <row r="703" spans="5:85">
      <c r="E703" s="38"/>
      <c r="F703" s="38"/>
      <c r="G703" s="38"/>
      <c r="H703" s="38"/>
      <c r="I703" s="38"/>
      <c r="J703" s="38"/>
      <c r="K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X703" s="38"/>
      <c r="Y703" s="38"/>
      <c r="Z703" s="38"/>
      <c r="AA703" s="38"/>
      <c r="AB703" s="38"/>
      <c r="AC703" s="38"/>
      <c r="AD703" s="38"/>
      <c r="AE703" s="38"/>
      <c r="AF703" s="38"/>
      <c r="AG703" s="38"/>
      <c r="AI703" s="38"/>
      <c r="AJ703" s="38"/>
      <c r="AK703" s="38"/>
      <c r="AL703" s="38"/>
      <c r="AM703" s="38"/>
      <c r="AN703" s="38"/>
      <c r="AO703" s="38"/>
      <c r="AP703" s="38"/>
      <c r="AQ703" s="38"/>
      <c r="AR703" s="38"/>
      <c r="AT703" s="38"/>
      <c r="AU703" s="38"/>
      <c r="AV703" s="38"/>
      <c r="AW703" s="38"/>
      <c r="AX703" s="38"/>
      <c r="AY703" s="38"/>
      <c r="AZ703" s="38"/>
      <c r="BA703" s="38"/>
      <c r="BB703" s="38"/>
      <c r="BC703" s="38"/>
      <c r="BE703" s="38"/>
      <c r="BF703" s="38"/>
      <c r="BG703" s="38"/>
      <c r="BH703" s="38"/>
      <c r="BI703" s="38"/>
      <c r="BJ703" s="38"/>
      <c r="BK703" s="38"/>
      <c r="BL703" s="38"/>
      <c r="BM703" s="38"/>
      <c r="BN703" s="38"/>
      <c r="BP703" s="38"/>
      <c r="BQ703" s="38"/>
      <c r="BR703" s="38"/>
      <c r="BS703" s="38"/>
      <c r="BT703" s="38"/>
      <c r="BU703" s="38"/>
      <c r="BV703" s="38"/>
      <c r="BW703" s="38"/>
      <c r="BX703" s="38"/>
      <c r="BY703" s="38"/>
      <c r="BZ703" s="38"/>
      <c r="CA703" s="270"/>
      <c r="CB703" s="38"/>
      <c r="CC703" s="270"/>
      <c r="CD703" s="38"/>
      <c r="CE703" s="38"/>
      <c r="CF703" s="38"/>
      <c r="CG703" s="38"/>
    </row>
    <row r="704" spans="5:85">
      <c r="E704" s="38"/>
      <c r="F704" s="38"/>
      <c r="G704" s="38"/>
      <c r="H704" s="38"/>
      <c r="I704" s="38"/>
      <c r="J704" s="38"/>
      <c r="K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X704" s="38"/>
      <c r="Y704" s="38"/>
      <c r="Z704" s="38"/>
      <c r="AA704" s="38"/>
      <c r="AB704" s="38"/>
      <c r="AC704" s="38"/>
      <c r="AD704" s="38"/>
      <c r="AE704" s="38"/>
      <c r="AF704" s="38"/>
      <c r="AG704" s="38"/>
      <c r="AI704" s="38"/>
      <c r="AJ704" s="38"/>
      <c r="AK704" s="38"/>
      <c r="AL704" s="38"/>
      <c r="AM704" s="38"/>
      <c r="AN704" s="38"/>
      <c r="AO704" s="38"/>
      <c r="AP704" s="38"/>
      <c r="AQ704" s="38"/>
      <c r="AR704" s="38"/>
      <c r="AT704" s="38"/>
      <c r="AU704" s="38"/>
      <c r="AV704" s="38"/>
      <c r="AW704" s="38"/>
      <c r="AX704" s="38"/>
      <c r="AY704" s="38"/>
      <c r="AZ704" s="38"/>
      <c r="BA704" s="38"/>
      <c r="BB704" s="38"/>
      <c r="BC704" s="38"/>
      <c r="BE704" s="38"/>
      <c r="BF704" s="38"/>
      <c r="BG704" s="38"/>
      <c r="BH704" s="38"/>
      <c r="BI704" s="38"/>
      <c r="BJ704" s="38"/>
      <c r="BK704" s="38"/>
      <c r="BL704" s="38"/>
      <c r="BM704" s="38"/>
      <c r="BN704" s="38"/>
      <c r="BP704" s="38"/>
      <c r="BQ704" s="38"/>
      <c r="BR704" s="38"/>
      <c r="BS704" s="38"/>
      <c r="BT704" s="38"/>
      <c r="BU704" s="38"/>
      <c r="BV704" s="38"/>
      <c r="BW704" s="38"/>
      <c r="BX704" s="38"/>
      <c r="BY704" s="38"/>
      <c r="BZ704" s="38"/>
      <c r="CA704" s="270"/>
      <c r="CB704" s="38"/>
      <c r="CC704" s="270"/>
      <c r="CD704" s="38"/>
      <c r="CE704" s="38"/>
      <c r="CF704" s="38"/>
      <c r="CG704" s="38"/>
    </row>
    <row r="705" spans="5:85">
      <c r="E705" s="38"/>
      <c r="F705" s="38"/>
      <c r="G705" s="38"/>
      <c r="H705" s="38"/>
      <c r="I705" s="38"/>
      <c r="J705" s="38"/>
      <c r="K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X705" s="38"/>
      <c r="Y705" s="38"/>
      <c r="Z705" s="38"/>
      <c r="AA705" s="38"/>
      <c r="AB705" s="38"/>
      <c r="AC705" s="38"/>
      <c r="AD705" s="38"/>
      <c r="AE705" s="38"/>
      <c r="AF705" s="38"/>
      <c r="AG705" s="38"/>
      <c r="AI705" s="38"/>
      <c r="AJ705" s="38"/>
      <c r="AK705" s="38"/>
      <c r="AL705" s="38"/>
      <c r="AM705" s="38"/>
      <c r="AN705" s="38"/>
      <c r="AO705" s="38"/>
      <c r="AP705" s="38"/>
      <c r="AQ705" s="38"/>
      <c r="AR705" s="38"/>
      <c r="AT705" s="38"/>
      <c r="AU705" s="38"/>
      <c r="AV705" s="38"/>
      <c r="AW705" s="38"/>
      <c r="AX705" s="38"/>
      <c r="AY705" s="38"/>
      <c r="AZ705" s="38"/>
      <c r="BA705" s="38"/>
      <c r="BB705" s="38"/>
      <c r="BC705" s="38"/>
      <c r="BE705" s="38"/>
      <c r="BF705" s="38"/>
      <c r="BG705" s="38"/>
      <c r="BH705" s="38"/>
      <c r="BI705" s="38"/>
      <c r="BJ705" s="38"/>
      <c r="BK705" s="38"/>
      <c r="BL705" s="38"/>
      <c r="BM705" s="38"/>
      <c r="BN705" s="38"/>
      <c r="BP705" s="38"/>
      <c r="BQ705" s="38"/>
      <c r="BR705" s="38"/>
      <c r="BS705" s="38"/>
      <c r="BT705" s="38"/>
      <c r="BU705" s="38"/>
      <c r="BV705" s="38"/>
      <c r="BW705" s="38"/>
      <c r="BX705" s="38"/>
      <c r="BY705" s="38"/>
      <c r="BZ705" s="38"/>
      <c r="CA705" s="270"/>
      <c r="CB705" s="38"/>
      <c r="CC705" s="270"/>
      <c r="CD705" s="38"/>
      <c r="CE705" s="38"/>
      <c r="CF705" s="38"/>
      <c r="CG705" s="38"/>
    </row>
    <row r="706" spans="5:85">
      <c r="E706" s="38"/>
      <c r="F706" s="38"/>
      <c r="G706" s="38"/>
      <c r="H706" s="38"/>
      <c r="I706" s="38"/>
      <c r="J706" s="38"/>
      <c r="K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X706" s="38"/>
      <c r="Y706" s="38"/>
      <c r="Z706" s="38"/>
      <c r="AA706" s="38"/>
      <c r="AB706" s="38"/>
      <c r="AC706" s="38"/>
      <c r="AD706" s="38"/>
      <c r="AE706" s="38"/>
      <c r="AF706" s="38"/>
      <c r="AG706" s="38"/>
      <c r="AI706" s="38"/>
      <c r="AJ706" s="38"/>
      <c r="AK706" s="38"/>
      <c r="AL706" s="38"/>
      <c r="AM706" s="38"/>
      <c r="AN706" s="38"/>
      <c r="AO706" s="38"/>
      <c r="AP706" s="38"/>
      <c r="AQ706" s="38"/>
      <c r="AR706" s="38"/>
      <c r="AT706" s="38"/>
      <c r="AU706" s="38"/>
      <c r="AV706" s="38"/>
      <c r="AW706" s="38"/>
      <c r="AX706" s="38"/>
      <c r="AY706" s="38"/>
      <c r="AZ706" s="38"/>
      <c r="BA706" s="38"/>
      <c r="BB706" s="38"/>
      <c r="BC706" s="38"/>
      <c r="BE706" s="38"/>
      <c r="BF706" s="38"/>
      <c r="BG706" s="38"/>
      <c r="BH706" s="38"/>
      <c r="BI706" s="38"/>
      <c r="BJ706" s="38"/>
      <c r="BK706" s="38"/>
      <c r="BL706" s="38"/>
      <c r="BM706" s="38"/>
      <c r="BN706" s="38"/>
      <c r="BP706" s="38"/>
      <c r="BQ706" s="38"/>
      <c r="BR706" s="38"/>
      <c r="BS706" s="38"/>
      <c r="BT706" s="38"/>
      <c r="BU706" s="38"/>
      <c r="BV706" s="38"/>
      <c r="BW706" s="38"/>
      <c r="BX706" s="38"/>
      <c r="BY706" s="38"/>
      <c r="BZ706" s="38"/>
      <c r="CA706" s="270"/>
      <c r="CB706" s="38"/>
      <c r="CC706" s="270"/>
      <c r="CD706" s="38"/>
      <c r="CE706" s="38"/>
      <c r="CF706" s="38"/>
      <c r="CG706" s="38"/>
    </row>
    <row r="707" spans="5:85">
      <c r="E707" s="38"/>
      <c r="F707" s="38"/>
      <c r="G707" s="38"/>
      <c r="H707" s="38"/>
      <c r="I707" s="38"/>
      <c r="J707" s="38"/>
      <c r="K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X707" s="38"/>
      <c r="Y707" s="38"/>
      <c r="Z707" s="38"/>
      <c r="AA707" s="38"/>
      <c r="AB707" s="38"/>
      <c r="AC707" s="38"/>
      <c r="AD707" s="38"/>
      <c r="AE707" s="38"/>
      <c r="AF707" s="38"/>
      <c r="AG707" s="38"/>
      <c r="AI707" s="38"/>
      <c r="AJ707" s="38"/>
      <c r="AK707" s="38"/>
      <c r="AL707" s="38"/>
      <c r="AM707" s="38"/>
      <c r="AN707" s="38"/>
      <c r="AO707" s="38"/>
      <c r="AP707" s="38"/>
      <c r="AQ707" s="38"/>
      <c r="AR707" s="38"/>
      <c r="AT707" s="38"/>
      <c r="AU707" s="38"/>
      <c r="AV707" s="38"/>
      <c r="AW707" s="38"/>
      <c r="AX707" s="38"/>
      <c r="AY707" s="38"/>
      <c r="AZ707" s="38"/>
      <c r="BA707" s="38"/>
      <c r="BB707" s="38"/>
      <c r="BC707" s="38"/>
      <c r="BE707" s="38"/>
      <c r="BF707" s="38"/>
      <c r="BG707" s="38"/>
      <c r="BH707" s="38"/>
      <c r="BI707" s="38"/>
      <c r="BJ707" s="38"/>
      <c r="BK707" s="38"/>
      <c r="BL707" s="38"/>
      <c r="BM707" s="38"/>
      <c r="BN707" s="38"/>
      <c r="BP707" s="38"/>
      <c r="BQ707" s="38"/>
      <c r="BR707" s="38"/>
      <c r="BS707" s="38"/>
      <c r="BT707" s="38"/>
      <c r="BU707" s="38"/>
      <c r="BV707" s="38"/>
      <c r="BW707" s="38"/>
      <c r="BX707" s="38"/>
      <c r="BY707" s="38"/>
      <c r="BZ707" s="38"/>
      <c r="CA707" s="270"/>
      <c r="CB707" s="38"/>
      <c r="CC707" s="270"/>
      <c r="CD707" s="38"/>
      <c r="CE707" s="38"/>
      <c r="CF707" s="38"/>
      <c r="CG707" s="38"/>
    </row>
    <row r="708" spans="5:85">
      <c r="E708" s="38"/>
      <c r="F708" s="38"/>
      <c r="G708" s="38"/>
      <c r="H708" s="38"/>
      <c r="I708" s="38"/>
      <c r="J708" s="38"/>
      <c r="K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X708" s="38"/>
      <c r="Y708" s="38"/>
      <c r="Z708" s="38"/>
      <c r="AA708" s="38"/>
      <c r="AB708" s="38"/>
      <c r="AC708" s="38"/>
      <c r="AD708" s="38"/>
      <c r="AE708" s="38"/>
      <c r="AF708" s="38"/>
      <c r="AG708" s="38"/>
      <c r="AI708" s="38"/>
      <c r="AJ708" s="38"/>
      <c r="AK708" s="38"/>
      <c r="AL708" s="38"/>
      <c r="AM708" s="38"/>
      <c r="AN708" s="38"/>
      <c r="AO708" s="38"/>
      <c r="AP708" s="38"/>
      <c r="AQ708" s="38"/>
      <c r="AR708" s="38"/>
      <c r="AT708" s="38"/>
      <c r="AU708" s="38"/>
      <c r="AV708" s="38"/>
      <c r="AW708" s="38"/>
      <c r="AX708" s="38"/>
      <c r="AY708" s="38"/>
      <c r="AZ708" s="38"/>
      <c r="BA708" s="38"/>
      <c r="BB708" s="38"/>
      <c r="BC708" s="38"/>
      <c r="BE708" s="38"/>
      <c r="BF708" s="38"/>
      <c r="BG708" s="38"/>
      <c r="BH708" s="38"/>
      <c r="BI708" s="38"/>
      <c r="BJ708" s="38"/>
      <c r="BK708" s="38"/>
      <c r="BL708" s="38"/>
      <c r="BM708" s="38"/>
      <c r="BN708" s="38"/>
      <c r="BP708" s="38"/>
      <c r="BQ708" s="38"/>
      <c r="BR708" s="38"/>
      <c r="BS708" s="38"/>
      <c r="BT708" s="38"/>
      <c r="BU708" s="38"/>
      <c r="BV708" s="38"/>
      <c r="BW708" s="38"/>
      <c r="BX708" s="38"/>
      <c r="BY708" s="38"/>
      <c r="BZ708" s="38"/>
      <c r="CA708" s="270"/>
      <c r="CB708" s="38"/>
      <c r="CC708" s="270"/>
      <c r="CD708" s="38"/>
      <c r="CE708" s="38"/>
      <c r="CF708" s="38"/>
      <c r="CG708" s="38"/>
    </row>
    <row r="709" spans="5:85">
      <c r="E709" s="38"/>
      <c r="F709" s="38"/>
      <c r="G709" s="38"/>
      <c r="H709" s="38"/>
      <c r="I709" s="38"/>
      <c r="J709" s="38"/>
      <c r="K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X709" s="38"/>
      <c r="Y709" s="38"/>
      <c r="Z709" s="38"/>
      <c r="AA709" s="38"/>
      <c r="AB709" s="38"/>
      <c r="AC709" s="38"/>
      <c r="AD709" s="38"/>
      <c r="AE709" s="38"/>
      <c r="AF709" s="38"/>
      <c r="AG709" s="38"/>
      <c r="AI709" s="38"/>
      <c r="AJ709" s="38"/>
      <c r="AK709" s="38"/>
      <c r="AL709" s="38"/>
      <c r="AM709" s="38"/>
      <c r="AN709" s="38"/>
      <c r="AO709" s="38"/>
      <c r="AP709" s="38"/>
      <c r="AQ709" s="38"/>
      <c r="AR709" s="38"/>
      <c r="AT709" s="38"/>
      <c r="AU709" s="38"/>
      <c r="AV709" s="38"/>
      <c r="AW709" s="38"/>
      <c r="AX709" s="38"/>
      <c r="AY709" s="38"/>
      <c r="AZ709" s="38"/>
      <c r="BA709" s="38"/>
      <c r="BB709" s="38"/>
      <c r="BC709" s="38"/>
      <c r="BE709" s="38"/>
      <c r="BF709" s="38"/>
      <c r="BG709" s="38"/>
      <c r="BH709" s="38"/>
      <c r="BI709" s="38"/>
      <c r="BJ709" s="38"/>
      <c r="BK709" s="38"/>
      <c r="BL709" s="38"/>
      <c r="BM709" s="38"/>
      <c r="BN709" s="38"/>
      <c r="BP709" s="38"/>
      <c r="BQ709" s="38"/>
      <c r="BR709" s="38"/>
      <c r="BS709" s="38"/>
      <c r="BT709" s="38"/>
      <c r="BU709" s="38"/>
      <c r="BV709" s="38"/>
      <c r="BW709" s="38"/>
      <c r="BX709" s="38"/>
      <c r="BY709" s="38"/>
      <c r="BZ709" s="38"/>
      <c r="CA709" s="270"/>
      <c r="CB709" s="38"/>
      <c r="CC709" s="270"/>
      <c r="CD709" s="38"/>
      <c r="CE709" s="38"/>
      <c r="CF709" s="38"/>
      <c r="CG709" s="38"/>
    </row>
    <row r="710" spans="5:85">
      <c r="E710" s="38"/>
      <c r="F710" s="38"/>
      <c r="G710" s="38"/>
      <c r="H710" s="38"/>
      <c r="I710" s="38"/>
      <c r="J710" s="38"/>
      <c r="K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X710" s="38"/>
      <c r="Y710" s="38"/>
      <c r="Z710" s="38"/>
      <c r="AA710" s="38"/>
      <c r="AB710" s="38"/>
      <c r="AC710" s="38"/>
      <c r="AD710" s="38"/>
      <c r="AE710" s="38"/>
      <c r="AF710" s="38"/>
      <c r="AG710" s="38"/>
      <c r="AI710" s="38"/>
      <c r="AJ710" s="38"/>
      <c r="AK710" s="38"/>
      <c r="AL710" s="38"/>
      <c r="AM710" s="38"/>
      <c r="AN710" s="38"/>
      <c r="AO710" s="38"/>
      <c r="AP710" s="38"/>
      <c r="AQ710" s="38"/>
      <c r="AR710" s="38"/>
      <c r="AT710" s="38"/>
      <c r="AU710" s="38"/>
      <c r="AV710" s="38"/>
      <c r="AW710" s="38"/>
      <c r="AX710" s="38"/>
      <c r="AY710" s="38"/>
      <c r="AZ710" s="38"/>
      <c r="BA710" s="38"/>
      <c r="BB710" s="38"/>
      <c r="BC710" s="38"/>
      <c r="BE710" s="38"/>
      <c r="BF710" s="38"/>
      <c r="BG710" s="38"/>
      <c r="BH710" s="38"/>
      <c r="BI710" s="38"/>
      <c r="BJ710" s="38"/>
      <c r="BK710" s="38"/>
      <c r="BL710" s="38"/>
      <c r="BM710" s="38"/>
      <c r="BN710" s="38"/>
      <c r="BP710" s="38"/>
      <c r="BQ710" s="38"/>
      <c r="BR710" s="38"/>
      <c r="BS710" s="38"/>
      <c r="BT710" s="38"/>
      <c r="BU710" s="38"/>
      <c r="BV710" s="38"/>
      <c r="BW710" s="38"/>
      <c r="BX710" s="38"/>
      <c r="BY710" s="38"/>
      <c r="BZ710" s="38"/>
      <c r="CA710" s="270"/>
      <c r="CB710" s="38"/>
      <c r="CC710" s="270"/>
      <c r="CD710" s="38"/>
      <c r="CE710" s="38"/>
      <c r="CF710" s="38"/>
      <c r="CG710" s="38"/>
    </row>
    <row r="711" spans="5:85">
      <c r="E711" s="38"/>
      <c r="F711" s="38"/>
      <c r="G711" s="38"/>
      <c r="H711" s="38"/>
      <c r="I711" s="38"/>
      <c r="J711" s="38"/>
      <c r="K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X711" s="38"/>
      <c r="Y711" s="38"/>
      <c r="Z711" s="38"/>
      <c r="AA711" s="38"/>
      <c r="AB711" s="38"/>
      <c r="AC711" s="38"/>
      <c r="AD711" s="38"/>
      <c r="AE711" s="38"/>
      <c r="AF711" s="38"/>
      <c r="AG711" s="38"/>
      <c r="AI711" s="38"/>
      <c r="AJ711" s="38"/>
      <c r="AK711" s="38"/>
      <c r="AL711" s="38"/>
      <c r="AM711" s="38"/>
      <c r="AN711" s="38"/>
      <c r="AO711" s="38"/>
      <c r="AP711" s="38"/>
      <c r="AQ711" s="38"/>
      <c r="AR711" s="38"/>
      <c r="AT711" s="38"/>
      <c r="AU711" s="38"/>
      <c r="AV711" s="38"/>
      <c r="AW711" s="38"/>
      <c r="AX711" s="38"/>
      <c r="AY711" s="38"/>
      <c r="AZ711" s="38"/>
      <c r="BA711" s="38"/>
      <c r="BB711" s="38"/>
      <c r="BC711" s="38"/>
      <c r="BE711" s="38"/>
      <c r="BF711" s="38"/>
      <c r="BG711" s="38"/>
      <c r="BH711" s="38"/>
      <c r="BI711" s="38"/>
      <c r="BJ711" s="38"/>
      <c r="BK711" s="38"/>
      <c r="BL711" s="38"/>
      <c r="BM711" s="38"/>
      <c r="BN711" s="38"/>
      <c r="BP711" s="38"/>
      <c r="BQ711" s="38"/>
      <c r="BR711" s="38"/>
      <c r="BS711" s="38"/>
      <c r="BT711" s="38"/>
      <c r="BU711" s="38"/>
      <c r="BV711" s="38"/>
      <c r="BW711" s="38"/>
      <c r="BX711" s="38"/>
      <c r="BY711" s="38"/>
      <c r="BZ711" s="38"/>
      <c r="CA711" s="270"/>
      <c r="CB711" s="38"/>
      <c r="CC711" s="270"/>
      <c r="CD711" s="38"/>
      <c r="CE711" s="38"/>
      <c r="CF711" s="38"/>
      <c r="CG711" s="38"/>
    </row>
    <row r="712" spans="5:85">
      <c r="E712" s="38"/>
      <c r="F712" s="38"/>
      <c r="G712" s="38"/>
      <c r="H712" s="38"/>
      <c r="I712" s="38"/>
      <c r="J712" s="38"/>
      <c r="K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X712" s="38"/>
      <c r="Y712" s="38"/>
      <c r="Z712" s="38"/>
      <c r="AA712" s="38"/>
      <c r="AB712" s="38"/>
      <c r="AC712" s="38"/>
      <c r="AD712" s="38"/>
      <c r="AE712" s="38"/>
      <c r="AF712" s="38"/>
      <c r="AG712" s="38"/>
      <c r="AI712" s="38"/>
      <c r="AJ712" s="38"/>
      <c r="AK712" s="38"/>
      <c r="AL712" s="38"/>
      <c r="AM712" s="38"/>
      <c r="AN712" s="38"/>
      <c r="AO712" s="38"/>
      <c r="AP712" s="38"/>
      <c r="AQ712" s="38"/>
      <c r="AR712" s="38"/>
      <c r="AT712" s="38"/>
      <c r="AU712" s="38"/>
      <c r="AV712" s="38"/>
      <c r="AW712" s="38"/>
      <c r="AX712" s="38"/>
      <c r="AY712" s="38"/>
      <c r="AZ712" s="38"/>
      <c r="BA712" s="38"/>
      <c r="BB712" s="38"/>
      <c r="BC712" s="38"/>
      <c r="BE712" s="38"/>
      <c r="BF712" s="38"/>
      <c r="BG712" s="38"/>
      <c r="BH712" s="38"/>
      <c r="BI712" s="38"/>
      <c r="BJ712" s="38"/>
      <c r="BK712" s="38"/>
      <c r="BL712" s="38"/>
      <c r="BM712" s="38"/>
      <c r="BN712" s="38"/>
      <c r="BP712" s="38"/>
      <c r="BQ712" s="38"/>
      <c r="BR712" s="38"/>
      <c r="BS712" s="38"/>
      <c r="BT712" s="38"/>
      <c r="BU712" s="38"/>
      <c r="BV712" s="38"/>
      <c r="BW712" s="38"/>
      <c r="BX712" s="38"/>
      <c r="BY712" s="38"/>
      <c r="BZ712" s="38"/>
      <c r="CA712" s="270"/>
      <c r="CB712" s="38"/>
      <c r="CC712" s="270"/>
      <c r="CD712" s="38"/>
      <c r="CE712" s="38"/>
      <c r="CF712" s="38"/>
      <c r="CG712" s="38"/>
    </row>
    <row r="713" spans="5:85">
      <c r="E713" s="38"/>
      <c r="F713" s="38"/>
      <c r="G713" s="38"/>
      <c r="H713" s="38"/>
      <c r="I713" s="38"/>
      <c r="J713" s="38"/>
      <c r="K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X713" s="38"/>
      <c r="Y713" s="38"/>
      <c r="Z713" s="38"/>
      <c r="AA713" s="38"/>
      <c r="AB713" s="38"/>
      <c r="AC713" s="38"/>
      <c r="AD713" s="38"/>
      <c r="AE713" s="38"/>
      <c r="AF713" s="38"/>
      <c r="AG713" s="38"/>
      <c r="AI713" s="38"/>
      <c r="AJ713" s="38"/>
      <c r="AK713" s="38"/>
      <c r="AL713" s="38"/>
      <c r="AM713" s="38"/>
      <c r="AN713" s="38"/>
      <c r="AO713" s="38"/>
      <c r="AP713" s="38"/>
      <c r="AQ713" s="38"/>
      <c r="AR713" s="38"/>
      <c r="AT713" s="38"/>
      <c r="AU713" s="38"/>
      <c r="AV713" s="38"/>
      <c r="AW713" s="38"/>
      <c r="AX713" s="38"/>
      <c r="AY713" s="38"/>
      <c r="AZ713" s="38"/>
      <c r="BA713" s="38"/>
      <c r="BB713" s="38"/>
      <c r="BC713" s="38"/>
      <c r="BE713" s="38"/>
      <c r="BF713" s="38"/>
      <c r="BG713" s="38"/>
      <c r="BH713" s="38"/>
      <c r="BI713" s="38"/>
      <c r="BJ713" s="38"/>
      <c r="BK713" s="38"/>
      <c r="BL713" s="38"/>
      <c r="BM713" s="38"/>
      <c r="BN713" s="38"/>
      <c r="BP713" s="38"/>
      <c r="BQ713" s="38"/>
      <c r="BR713" s="38"/>
      <c r="BS713" s="38"/>
      <c r="BT713" s="38"/>
      <c r="BU713" s="38"/>
      <c r="BV713" s="38"/>
      <c r="BW713" s="38"/>
      <c r="BX713" s="38"/>
      <c r="BY713" s="38"/>
      <c r="BZ713" s="38"/>
      <c r="CA713" s="270"/>
      <c r="CB713" s="38"/>
      <c r="CC713" s="270"/>
      <c r="CD713" s="38"/>
      <c r="CE713" s="38"/>
      <c r="CF713" s="38"/>
      <c r="CG713" s="38"/>
    </row>
    <row r="714" spans="5:85">
      <c r="E714" s="38"/>
      <c r="F714" s="38"/>
      <c r="G714" s="38"/>
      <c r="H714" s="38"/>
      <c r="I714" s="38"/>
      <c r="J714" s="38"/>
      <c r="K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X714" s="38"/>
      <c r="Y714" s="38"/>
      <c r="Z714" s="38"/>
      <c r="AA714" s="38"/>
      <c r="AB714" s="38"/>
      <c r="AC714" s="38"/>
      <c r="AD714" s="38"/>
      <c r="AE714" s="38"/>
      <c r="AF714" s="38"/>
      <c r="AG714" s="38"/>
      <c r="AI714" s="38"/>
      <c r="AJ714" s="38"/>
      <c r="AK714" s="38"/>
      <c r="AL714" s="38"/>
      <c r="AM714" s="38"/>
      <c r="AN714" s="38"/>
      <c r="AO714" s="38"/>
      <c r="AP714" s="38"/>
      <c r="AQ714" s="38"/>
      <c r="AR714" s="38"/>
      <c r="AT714" s="38"/>
      <c r="AU714" s="38"/>
      <c r="AV714" s="38"/>
      <c r="AW714" s="38"/>
      <c r="AX714" s="38"/>
      <c r="AY714" s="38"/>
      <c r="AZ714" s="38"/>
      <c r="BA714" s="38"/>
      <c r="BB714" s="38"/>
      <c r="BC714" s="38"/>
      <c r="BE714" s="38"/>
      <c r="BF714" s="38"/>
      <c r="BG714" s="38"/>
      <c r="BH714" s="38"/>
      <c r="BI714" s="38"/>
      <c r="BJ714" s="38"/>
      <c r="BK714" s="38"/>
      <c r="BL714" s="38"/>
      <c r="BM714" s="38"/>
      <c r="BN714" s="38"/>
      <c r="BP714" s="38"/>
      <c r="BQ714" s="38"/>
      <c r="BR714" s="38"/>
      <c r="BS714" s="38"/>
      <c r="BT714" s="38"/>
      <c r="BU714" s="38"/>
      <c r="BV714" s="38"/>
      <c r="BW714" s="38"/>
      <c r="BX714" s="38"/>
      <c r="BY714" s="38"/>
      <c r="BZ714" s="38"/>
      <c r="CA714" s="270"/>
      <c r="CB714" s="38"/>
      <c r="CC714" s="270"/>
      <c r="CD714" s="38"/>
      <c r="CE714" s="38"/>
      <c r="CF714" s="38"/>
      <c r="CG714" s="38"/>
    </row>
    <row r="715" spans="5:85">
      <c r="E715" s="38"/>
      <c r="F715" s="38"/>
      <c r="G715" s="38"/>
      <c r="H715" s="38"/>
      <c r="I715" s="38"/>
      <c r="J715" s="38"/>
      <c r="K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X715" s="38"/>
      <c r="Y715" s="38"/>
      <c r="Z715" s="38"/>
      <c r="AA715" s="38"/>
      <c r="AB715" s="38"/>
      <c r="AC715" s="38"/>
      <c r="AD715" s="38"/>
      <c r="AE715" s="38"/>
      <c r="AF715" s="38"/>
      <c r="AG715" s="38"/>
      <c r="AI715" s="38"/>
      <c r="AJ715" s="38"/>
      <c r="AK715" s="38"/>
      <c r="AL715" s="38"/>
      <c r="AM715" s="38"/>
      <c r="AN715" s="38"/>
      <c r="AO715" s="38"/>
      <c r="AP715" s="38"/>
      <c r="AQ715" s="38"/>
      <c r="AR715" s="38"/>
      <c r="AT715" s="38"/>
      <c r="AU715" s="38"/>
      <c r="AV715" s="38"/>
      <c r="AW715" s="38"/>
      <c r="AX715" s="38"/>
      <c r="AY715" s="38"/>
      <c r="AZ715" s="38"/>
      <c r="BA715" s="38"/>
      <c r="BB715" s="38"/>
      <c r="BC715" s="38"/>
      <c r="BE715" s="38"/>
      <c r="BF715" s="38"/>
      <c r="BG715" s="38"/>
      <c r="BH715" s="38"/>
      <c r="BI715" s="38"/>
      <c r="BJ715" s="38"/>
      <c r="BK715" s="38"/>
      <c r="BL715" s="38"/>
      <c r="BM715" s="38"/>
      <c r="BN715" s="38"/>
      <c r="BP715" s="38"/>
      <c r="BQ715" s="38"/>
      <c r="BR715" s="38"/>
      <c r="BS715" s="38"/>
      <c r="BT715" s="38"/>
      <c r="BU715" s="38"/>
      <c r="BV715" s="38"/>
      <c r="BW715" s="38"/>
      <c r="BX715" s="38"/>
      <c r="BY715" s="38"/>
      <c r="BZ715" s="38"/>
      <c r="CA715" s="270"/>
      <c r="CB715" s="38"/>
      <c r="CC715" s="270"/>
      <c r="CD715" s="38"/>
      <c r="CE715" s="38"/>
      <c r="CF715" s="38"/>
      <c r="CG715" s="38"/>
    </row>
    <row r="716" spans="5:85">
      <c r="E716" s="38"/>
      <c r="F716" s="38"/>
      <c r="G716" s="38"/>
      <c r="H716" s="38"/>
      <c r="I716" s="38"/>
      <c r="J716" s="38"/>
      <c r="K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X716" s="38"/>
      <c r="Y716" s="38"/>
      <c r="Z716" s="38"/>
      <c r="AA716" s="38"/>
      <c r="AB716" s="38"/>
      <c r="AC716" s="38"/>
      <c r="AD716" s="38"/>
      <c r="AE716" s="38"/>
      <c r="AF716" s="38"/>
      <c r="AG716" s="38"/>
      <c r="AI716" s="38"/>
      <c r="AJ716" s="38"/>
      <c r="AK716" s="38"/>
      <c r="AL716" s="38"/>
      <c r="AM716" s="38"/>
      <c r="AN716" s="38"/>
      <c r="AO716" s="38"/>
      <c r="AP716" s="38"/>
      <c r="AQ716" s="38"/>
      <c r="AR716" s="38"/>
      <c r="AT716" s="38"/>
      <c r="AU716" s="38"/>
      <c r="AV716" s="38"/>
      <c r="AW716" s="38"/>
      <c r="AX716" s="38"/>
      <c r="AY716" s="38"/>
      <c r="AZ716" s="38"/>
      <c r="BA716" s="38"/>
      <c r="BB716" s="38"/>
      <c r="BC716" s="38"/>
      <c r="BE716" s="38"/>
      <c r="BF716" s="38"/>
      <c r="BG716" s="38"/>
      <c r="BH716" s="38"/>
      <c r="BI716" s="38"/>
      <c r="BJ716" s="38"/>
      <c r="BK716" s="38"/>
      <c r="BL716" s="38"/>
      <c r="BM716" s="38"/>
      <c r="BN716" s="38"/>
      <c r="BP716" s="38"/>
      <c r="BQ716" s="38"/>
      <c r="BR716" s="38"/>
      <c r="BS716" s="38"/>
      <c r="BT716" s="38"/>
      <c r="BU716" s="38"/>
      <c r="BV716" s="38"/>
      <c r="BW716" s="38"/>
      <c r="BX716" s="38"/>
      <c r="BY716" s="38"/>
      <c r="BZ716" s="38"/>
      <c r="CA716" s="270"/>
      <c r="CB716" s="38"/>
      <c r="CC716" s="270"/>
      <c r="CD716" s="38"/>
      <c r="CE716" s="38"/>
      <c r="CF716" s="38"/>
      <c r="CG716" s="38"/>
    </row>
    <row r="717" spans="5:85">
      <c r="E717" s="38"/>
      <c r="F717" s="38"/>
      <c r="G717" s="38"/>
      <c r="H717" s="38"/>
      <c r="I717" s="38"/>
      <c r="J717" s="38"/>
      <c r="K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  <c r="AT717" s="38"/>
      <c r="AU717" s="38"/>
      <c r="AV717" s="38"/>
      <c r="AW717" s="38"/>
      <c r="AX717" s="38"/>
      <c r="AY717" s="38"/>
      <c r="AZ717" s="38"/>
      <c r="BA717" s="38"/>
      <c r="BB717" s="38"/>
      <c r="BC717" s="38"/>
      <c r="BE717" s="38"/>
      <c r="BF717" s="38"/>
      <c r="BG717" s="38"/>
      <c r="BH717" s="38"/>
      <c r="BI717" s="38"/>
      <c r="BJ717" s="38"/>
      <c r="BK717" s="38"/>
      <c r="BL717" s="38"/>
      <c r="BM717" s="38"/>
      <c r="BN717" s="38"/>
      <c r="BP717" s="38"/>
      <c r="BQ717" s="38"/>
      <c r="BR717" s="38"/>
      <c r="BS717" s="38"/>
      <c r="BT717" s="38"/>
      <c r="BU717" s="38"/>
      <c r="BV717" s="38"/>
      <c r="BW717" s="38"/>
      <c r="BX717" s="38"/>
      <c r="BY717" s="38"/>
      <c r="BZ717" s="38"/>
      <c r="CA717" s="270"/>
      <c r="CB717" s="38"/>
      <c r="CC717" s="270"/>
      <c r="CD717" s="38"/>
      <c r="CE717" s="38"/>
      <c r="CF717" s="38"/>
      <c r="CG717" s="38"/>
    </row>
    <row r="718" spans="5:85">
      <c r="E718" s="38"/>
      <c r="F718" s="38"/>
      <c r="G718" s="38"/>
      <c r="H718" s="38"/>
      <c r="I718" s="38"/>
      <c r="J718" s="38"/>
      <c r="K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  <c r="AT718" s="38"/>
      <c r="AU718" s="38"/>
      <c r="AV718" s="38"/>
      <c r="AW718" s="38"/>
      <c r="AX718" s="38"/>
      <c r="AY718" s="38"/>
      <c r="AZ718" s="38"/>
      <c r="BA718" s="38"/>
      <c r="BB718" s="38"/>
      <c r="BC718" s="38"/>
      <c r="BE718" s="38"/>
      <c r="BF718" s="38"/>
      <c r="BG718" s="38"/>
      <c r="BH718" s="38"/>
      <c r="BI718" s="38"/>
      <c r="BJ718" s="38"/>
      <c r="BK718" s="38"/>
      <c r="BL718" s="38"/>
      <c r="BM718" s="38"/>
      <c r="BN718" s="38"/>
      <c r="BP718" s="38"/>
      <c r="BQ718" s="38"/>
      <c r="BR718" s="38"/>
      <c r="BS718" s="38"/>
      <c r="BT718" s="38"/>
      <c r="BU718" s="38"/>
      <c r="BV718" s="38"/>
      <c r="BW718" s="38"/>
      <c r="BX718" s="38"/>
      <c r="BY718" s="38"/>
      <c r="BZ718" s="38"/>
      <c r="CA718" s="270"/>
      <c r="CB718" s="38"/>
      <c r="CC718" s="270"/>
      <c r="CD718" s="38"/>
      <c r="CE718" s="38"/>
      <c r="CF718" s="38"/>
      <c r="CG718" s="38"/>
    </row>
    <row r="719" spans="5:85">
      <c r="E719" s="38"/>
      <c r="F719" s="38"/>
      <c r="G719" s="38"/>
      <c r="H719" s="38"/>
      <c r="I719" s="38"/>
      <c r="J719" s="38"/>
      <c r="K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  <c r="AT719" s="38"/>
      <c r="AU719" s="38"/>
      <c r="AV719" s="38"/>
      <c r="AW719" s="38"/>
      <c r="AX719" s="38"/>
      <c r="AY719" s="38"/>
      <c r="AZ719" s="38"/>
      <c r="BA719" s="38"/>
      <c r="BB719" s="38"/>
      <c r="BC719" s="38"/>
      <c r="BE719" s="38"/>
      <c r="BF719" s="38"/>
      <c r="BG719" s="38"/>
      <c r="BH719" s="38"/>
      <c r="BI719" s="38"/>
      <c r="BJ719" s="38"/>
      <c r="BK719" s="38"/>
      <c r="BL719" s="38"/>
      <c r="BM719" s="38"/>
      <c r="BN719" s="38"/>
      <c r="BP719" s="38"/>
      <c r="BQ719" s="38"/>
      <c r="BR719" s="38"/>
      <c r="BS719" s="38"/>
      <c r="BT719" s="38"/>
      <c r="BU719" s="38"/>
      <c r="BV719" s="38"/>
      <c r="BW719" s="38"/>
      <c r="BX719" s="38"/>
      <c r="BY719" s="38"/>
      <c r="BZ719" s="38"/>
      <c r="CA719" s="270"/>
      <c r="CB719" s="38"/>
      <c r="CC719" s="270"/>
      <c r="CD719" s="38"/>
      <c r="CE719" s="38"/>
      <c r="CF719" s="38"/>
      <c r="CG719" s="38"/>
    </row>
    <row r="720" spans="5:85">
      <c r="E720" s="38"/>
      <c r="F720" s="38"/>
      <c r="G720" s="38"/>
      <c r="H720" s="38"/>
      <c r="I720" s="38"/>
      <c r="J720" s="38"/>
      <c r="K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X720" s="38"/>
      <c r="Y720" s="38"/>
      <c r="Z720" s="38"/>
      <c r="AA720" s="38"/>
      <c r="AB720" s="38"/>
      <c r="AC720" s="38"/>
      <c r="AD720" s="38"/>
      <c r="AE720" s="38"/>
      <c r="AF720" s="38"/>
      <c r="AG720" s="38"/>
      <c r="AI720" s="38"/>
      <c r="AJ720" s="38"/>
      <c r="AK720" s="38"/>
      <c r="AL720" s="38"/>
      <c r="AM720" s="38"/>
      <c r="AN720" s="38"/>
      <c r="AO720" s="38"/>
      <c r="AP720" s="38"/>
      <c r="AQ720" s="38"/>
      <c r="AR720" s="38"/>
      <c r="AT720" s="38"/>
      <c r="AU720" s="38"/>
      <c r="AV720" s="38"/>
      <c r="AW720" s="38"/>
      <c r="AX720" s="38"/>
      <c r="AY720" s="38"/>
      <c r="AZ720" s="38"/>
      <c r="BA720" s="38"/>
      <c r="BB720" s="38"/>
      <c r="BC720" s="38"/>
      <c r="BE720" s="38"/>
      <c r="BF720" s="38"/>
      <c r="BG720" s="38"/>
      <c r="BH720" s="38"/>
      <c r="BI720" s="38"/>
      <c r="BJ720" s="38"/>
      <c r="BK720" s="38"/>
      <c r="BL720" s="38"/>
      <c r="BM720" s="38"/>
      <c r="BN720" s="38"/>
      <c r="BP720" s="38"/>
      <c r="BQ720" s="38"/>
      <c r="BR720" s="38"/>
      <c r="BS720" s="38"/>
      <c r="BT720" s="38"/>
      <c r="BU720" s="38"/>
      <c r="BV720" s="38"/>
      <c r="BW720" s="38"/>
      <c r="BX720" s="38"/>
      <c r="BY720" s="38"/>
      <c r="BZ720" s="38"/>
      <c r="CA720" s="270"/>
      <c r="CB720" s="38"/>
      <c r="CC720" s="270"/>
      <c r="CD720" s="38"/>
      <c r="CE720" s="38"/>
      <c r="CF720" s="38"/>
      <c r="CG720" s="38"/>
    </row>
    <row r="721" spans="5:85">
      <c r="E721" s="38"/>
      <c r="F721" s="38"/>
      <c r="G721" s="38"/>
      <c r="H721" s="38"/>
      <c r="I721" s="38"/>
      <c r="J721" s="38"/>
      <c r="K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X721" s="38"/>
      <c r="Y721" s="38"/>
      <c r="Z721" s="38"/>
      <c r="AA721" s="38"/>
      <c r="AB721" s="38"/>
      <c r="AC721" s="38"/>
      <c r="AD721" s="38"/>
      <c r="AE721" s="38"/>
      <c r="AF721" s="38"/>
      <c r="AG721" s="38"/>
      <c r="AI721" s="38"/>
      <c r="AJ721" s="38"/>
      <c r="AK721" s="38"/>
      <c r="AL721" s="38"/>
      <c r="AM721" s="38"/>
      <c r="AN721" s="38"/>
      <c r="AO721" s="38"/>
      <c r="AP721" s="38"/>
      <c r="AQ721" s="38"/>
      <c r="AR721" s="38"/>
      <c r="AT721" s="38"/>
      <c r="AU721" s="38"/>
      <c r="AV721" s="38"/>
      <c r="AW721" s="38"/>
      <c r="AX721" s="38"/>
      <c r="AY721" s="38"/>
      <c r="AZ721" s="38"/>
      <c r="BA721" s="38"/>
      <c r="BB721" s="38"/>
      <c r="BC721" s="38"/>
      <c r="BE721" s="38"/>
      <c r="BF721" s="38"/>
      <c r="BG721" s="38"/>
      <c r="BH721" s="38"/>
      <c r="BI721" s="38"/>
      <c r="BJ721" s="38"/>
      <c r="BK721" s="38"/>
      <c r="BL721" s="38"/>
      <c r="BM721" s="38"/>
      <c r="BN721" s="38"/>
      <c r="BP721" s="38"/>
      <c r="BQ721" s="38"/>
      <c r="BR721" s="38"/>
      <c r="BS721" s="38"/>
      <c r="BT721" s="38"/>
      <c r="BU721" s="38"/>
      <c r="BV721" s="38"/>
      <c r="BW721" s="38"/>
      <c r="BX721" s="38"/>
      <c r="BY721" s="38"/>
      <c r="BZ721" s="38"/>
      <c r="CA721" s="270"/>
      <c r="CB721" s="38"/>
      <c r="CC721" s="270"/>
      <c r="CD721" s="38"/>
      <c r="CE721" s="38"/>
      <c r="CF721" s="38"/>
      <c r="CG721" s="38"/>
    </row>
    <row r="722" spans="5:85">
      <c r="E722" s="38"/>
      <c r="F722" s="38"/>
      <c r="G722" s="38"/>
      <c r="H722" s="38"/>
      <c r="I722" s="38"/>
      <c r="J722" s="38"/>
      <c r="K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X722" s="38"/>
      <c r="Y722" s="38"/>
      <c r="Z722" s="38"/>
      <c r="AA722" s="38"/>
      <c r="AB722" s="38"/>
      <c r="AC722" s="38"/>
      <c r="AD722" s="38"/>
      <c r="AE722" s="38"/>
      <c r="AF722" s="38"/>
      <c r="AG722" s="38"/>
      <c r="AI722" s="38"/>
      <c r="AJ722" s="38"/>
      <c r="AK722" s="38"/>
      <c r="AL722" s="38"/>
      <c r="AM722" s="38"/>
      <c r="AN722" s="38"/>
      <c r="AO722" s="38"/>
      <c r="AP722" s="38"/>
      <c r="AQ722" s="38"/>
      <c r="AR722" s="38"/>
      <c r="AT722" s="38"/>
      <c r="AU722" s="38"/>
      <c r="AV722" s="38"/>
      <c r="AW722" s="38"/>
      <c r="AX722" s="38"/>
      <c r="AY722" s="38"/>
      <c r="AZ722" s="38"/>
      <c r="BA722" s="38"/>
      <c r="BB722" s="38"/>
      <c r="BC722" s="38"/>
      <c r="BE722" s="38"/>
      <c r="BF722" s="38"/>
      <c r="BG722" s="38"/>
      <c r="BH722" s="38"/>
      <c r="BI722" s="38"/>
      <c r="BJ722" s="38"/>
      <c r="BK722" s="38"/>
      <c r="BL722" s="38"/>
      <c r="BM722" s="38"/>
      <c r="BN722" s="38"/>
      <c r="BP722" s="38"/>
      <c r="BQ722" s="38"/>
      <c r="BR722" s="38"/>
      <c r="BS722" s="38"/>
      <c r="BT722" s="38"/>
      <c r="BU722" s="38"/>
      <c r="BV722" s="38"/>
      <c r="BW722" s="38"/>
      <c r="BX722" s="38"/>
      <c r="BY722" s="38"/>
      <c r="BZ722" s="38"/>
      <c r="CA722" s="270"/>
      <c r="CB722" s="38"/>
      <c r="CC722" s="270"/>
      <c r="CD722" s="38"/>
      <c r="CE722" s="38"/>
      <c r="CF722" s="38"/>
      <c r="CG722" s="38"/>
    </row>
    <row r="723" spans="5:85">
      <c r="E723" s="38"/>
      <c r="F723" s="38"/>
      <c r="G723" s="38"/>
      <c r="H723" s="38"/>
      <c r="I723" s="38"/>
      <c r="J723" s="38"/>
      <c r="K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X723" s="38"/>
      <c r="Y723" s="38"/>
      <c r="Z723" s="38"/>
      <c r="AA723" s="38"/>
      <c r="AB723" s="38"/>
      <c r="AC723" s="38"/>
      <c r="AD723" s="38"/>
      <c r="AE723" s="38"/>
      <c r="AF723" s="38"/>
      <c r="AG723" s="38"/>
      <c r="AI723" s="38"/>
      <c r="AJ723" s="38"/>
      <c r="AK723" s="38"/>
      <c r="AL723" s="38"/>
      <c r="AM723" s="38"/>
      <c r="AN723" s="38"/>
      <c r="AO723" s="38"/>
      <c r="AP723" s="38"/>
      <c r="AQ723" s="38"/>
      <c r="AR723" s="38"/>
      <c r="AT723" s="38"/>
      <c r="AU723" s="38"/>
      <c r="AV723" s="38"/>
      <c r="AW723" s="38"/>
      <c r="AX723" s="38"/>
      <c r="AY723" s="38"/>
      <c r="AZ723" s="38"/>
      <c r="BA723" s="38"/>
      <c r="BB723" s="38"/>
      <c r="BC723" s="38"/>
      <c r="BE723" s="38"/>
      <c r="BF723" s="38"/>
      <c r="BG723" s="38"/>
      <c r="BH723" s="38"/>
      <c r="BI723" s="38"/>
      <c r="BJ723" s="38"/>
      <c r="BK723" s="38"/>
      <c r="BL723" s="38"/>
      <c r="BM723" s="38"/>
      <c r="BN723" s="38"/>
      <c r="BP723" s="38"/>
      <c r="BQ723" s="38"/>
      <c r="BR723" s="38"/>
      <c r="BS723" s="38"/>
      <c r="BT723" s="38"/>
      <c r="BU723" s="38"/>
      <c r="BV723" s="38"/>
      <c r="BW723" s="38"/>
      <c r="BX723" s="38"/>
      <c r="BY723" s="38"/>
      <c r="BZ723" s="38"/>
      <c r="CA723" s="270"/>
      <c r="CB723" s="38"/>
      <c r="CC723" s="270"/>
      <c r="CD723" s="38"/>
      <c r="CE723" s="38"/>
      <c r="CF723" s="38"/>
      <c r="CG723" s="38"/>
    </row>
    <row r="724" spans="5:85">
      <c r="E724" s="38"/>
      <c r="F724" s="38"/>
      <c r="G724" s="38"/>
      <c r="H724" s="38"/>
      <c r="I724" s="38"/>
      <c r="J724" s="38"/>
      <c r="K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  <c r="AT724" s="38"/>
      <c r="AU724" s="38"/>
      <c r="AV724" s="38"/>
      <c r="AW724" s="38"/>
      <c r="AX724" s="38"/>
      <c r="AY724" s="38"/>
      <c r="AZ724" s="38"/>
      <c r="BA724" s="38"/>
      <c r="BB724" s="38"/>
      <c r="BC724" s="38"/>
      <c r="BE724" s="38"/>
      <c r="BF724" s="38"/>
      <c r="BG724" s="38"/>
      <c r="BH724" s="38"/>
      <c r="BI724" s="38"/>
      <c r="BJ724" s="38"/>
      <c r="BK724" s="38"/>
      <c r="BL724" s="38"/>
      <c r="BM724" s="38"/>
      <c r="BN724" s="38"/>
      <c r="BP724" s="38"/>
      <c r="BQ724" s="38"/>
      <c r="BR724" s="38"/>
      <c r="BS724" s="38"/>
      <c r="BT724" s="38"/>
      <c r="BU724" s="38"/>
      <c r="BV724" s="38"/>
      <c r="BW724" s="38"/>
      <c r="BX724" s="38"/>
      <c r="BY724" s="38"/>
      <c r="BZ724" s="38"/>
      <c r="CA724" s="270"/>
      <c r="CB724" s="38"/>
      <c r="CC724" s="270"/>
      <c r="CD724" s="38"/>
      <c r="CE724" s="38"/>
      <c r="CF724" s="38"/>
      <c r="CG724" s="38"/>
    </row>
    <row r="725" spans="5:85">
      <c r="E725" s="38"/>
      <c r="F725" s="38"/>
      <c r="G725" s="38"/>
      <c r="H725" s="38"/>
      <c r="I725" s="38"/>
      <c r="J725" s="38"/>
      <c r="K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  <c r="AT725" s="38"/>
      <c r="AU725" s="38"/>
      <c r="AV725" s="38"/>
      <c r="AW725" s="38"/>
      <c r="AX725" s="38"/>
      <c r="AY725" s="38"/>
      <c r="AZ725" s="38"/>
      <c r="BA725" s="38"/>
      <c r="BB725" s="38"/>
      <c r="BC725" s="38"/>
      <c r="BE725" s="38"/>
      <c r="BF725" s="38"/>
      <c r="BG725" s="38"/>
      <c r="BH725" s="38"/>
      <c r="BI725" s="38"/>
      <c r="BJ725" s="38"/>
      <c r="BK725" s="38"/>
      <c r="BL725" s="38"/>
      <c r="BM725" s="38"/>
      <c r="BN725" s="38"/>
      <c r="BP725" s="38"/>
      <c r="BQ725" s="38"/>
      <c r="BR725" s="38"/>
      <c r="BS725" s="38"/>
      <c r="BT725" s="38"/>
      <c r="BU725" s="38"/>
      <c r="BV725" s="38"/>
      <c r="BW725" s="38"/>
      <c r="BX725" s="38"/>
      <c r="BY725" s="38"/>
      <c r="BZ725" s="38"/>
      <c r="CA725" s="270"/>
      <c r="CB725" s="38"/>
      <c r="CC725" s="270"/>
      <c r="CD725" s="38"/>
      <c r="CE725" s="38"/>
      <c r="CF725" s="38"/>
      <c r="CG725" s="38"/>
    </row>
    <row r="726" spans="5:85">
      <c r="E726" s="38"/>
      <c r="F726" s="38"/>
      <c r="G726" s="38"/>
      <c r="H726" s="38"/>
      <c r="I726" s="38"/>
      <c r="J726" s="38"/>
      <c r="K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  <c r="AT726" s="38"/>
      <c r="AU726" s="38"/>
      <c r="AV726" s="38"/>
      <c r="AW726" s="38"/>
      <c r="AX726" s="38"/>
      <c r="AY726" s="38"/>
      <c r="AZ726" s="38"/>
      <c r="BA726" s="38"/>
      <c r="BB726" s="38"/>
      <c r="BC726" s="38"/>
      <c r="BE726" s="38"/>
      <c r="BF726" s="38"/>
      <c r="BG726" s="38"/>
      <c r="BH726" s="38"/>
      <c r="BI726" s="38"/>
      <c r="BJ726" s="38"/>
      <c r="BK726" s="38"/>
      <c r="BL726" s="38"/>
      <c r="BM726" s="38"/>
      <c r="BN726" s="38"/>
      <c r="BP726" s="38"/>
      <c r="BQ726" s="38"/>
      <c r="BR726" s="38"/>
      <c r="BS726" s="38"/>
      <c r="BT726" s="38"/>
      <c r="BU726" s="38"/>
      <c r="BV726" s="38"/>
      <c r="BW726" s="38"/>
      <c r="BX726" s="38"/>
      <c r="BY726" s="38"/>
      <c r="BZ726" s="38"/>
      <c r="CA726" s="270"/>
      <c r="CB726" s="38"/>
      <c r="CC726" s="270"/>
      <c r="CD726" s="38"/>
      <c r="CE726" s="38"/>
      <c r="CF726" s="38"/>
      <c r="CG726" s="38"/>
    </row>
    <row r="727" spans="5:85">
      <c r="E727" s="38"/>
      <c r="F727" s="38"/>
      <c r="G727" s="38"/>
      <c r="H727" s="38"/>
      <c r="I727" s="38"/>
      <c r="J727" s="38"/>
      <c r="K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X727" s="38"/>
      <c r="Y727" s="38"/>
      <c r="Z727" s="38"/>
      <c r="AA727" s="38"/>
      <c r="AB727" s="38"/>
      <c r="AC727" s="38"/>
      <c r="AD727" s="38"/>
      <c r="AE727" s="38"/>
      <c r="AF727" s="38"/>
      <c r="AG727" s="38"/>
      <c r="AI727" s="38"/>
      <c r="AJ727" s="38"/>
      <c r="AK727" s="38"/>
      <c r="AL727" s="38"/>
      <c r="AM727" s="38"/>
      <c r="AN727" s="38"/>
      <c r="AO727" s="38"/>
      <c r="AP727" s="38"/>
      <c r="AQ727" s="38"/>
      <c r="AR727" s="38"/>
      <c r="AT727" s="38"/>
      <c r="AU727" s="38"/>
      <c r="AV727" s="38"/>
      <c r="AW727" s="38"/>
      <c r="AX727" s="38"/>
      <c r="AY727" s="38"/>
      <c r="AZ727" s="38"/>
      <c r="BA727" s="38"/>
      <c r="BB727" s="38"/>
      <c r="BC727" s="38"/>
      <c r="BE727" s="38"/>
      <c r="BF727" s="38"/>
      <c r="BG727" s="38"/>
      <c r="BH727" s="38"/>
      <c r="BI727" s="38"/>
      <c r="BJ727" s="38"/>
      <c r="BK727" s="38"/>
      <c r="BL727" s="38"/>
      <c r="BM727" s="38"/>
      <c r="BN727" s="38"/>
      <c r="BP727" s="38"/>
      <c r="BQ727" s="38"/>
      <c r="BR727" s="38"/>
      <c r="BS727" s="38"/>
      <c r="BT727" s="38"/>
      <c r="BU727" s="38"/>
      <c r="BV727" s="38"/>
      <c r="BW727" s="38"/>
      <c r="BX727" s="38"/>
      <c r="BY727" s="38"/>
      <c r="BZ727" s="38"/>
      <c r="CA727" s="270"/>
      <c r="CB727" s="38"/>
      <c r="CC727" s="270"/>
      <c r="CD727" s="38"/>
      <c r="CE727" s="38"/>
      <c r="CF727" s="38"/>
      <c r="CG727" s="38"/>
    </row>
    <row r="728" spans="5:85">
      <c r="E728" s="38"/>
      <c r="F728" s="38"/>
      <c r="G728" s="38"/>
      <c r="H728" s="38"/>
      <c r="I728" s="38"/>
      <c r="J728" s="38"/>
      <c r="K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X728" s="38"/>
      <c r="Y728" s="38"/>
      <c r="Z728" s="38"/>
      <c r="AA728" s="38"/>
      <c r="AB728" s="38"/>
      <c r="AC728" s="38"/>
      <c r="AD728" s="38"/>
      <c r="AE728" s="38"/>
      <c r="AF728" s="38"/>
      <c r="AG728" s="38"/>
      <c r="AI728" s="38"/>
      <c r="AJ728" s="38"/>
      <c r="AK728" s="38"/>
      <c r="AL728" s="38"/>
      <c r="AM728" s="38"/>
      <c r="AN728" s="38"/>
      <c r="AO728" s="38"/>
      <c r="AP728" s="38"/>
      <c r="AQ728" s="38"/>
      <c r="AR728" s="38"/>
      <c r="AT728" s="38"/>
      <c r="AU728" s="38"/>
      <c r="AV728" s="38"/>
      <c r="AW728" s="38"/>
      <c r="AX728" s="38"/>
      <c r="AY728" s="38"/>
      <c r="AZ728" s="38"/>
      <c r="BA728" s="38"/>
      <c r="BB728" s="38"/>
      <c r="BC728" s="38"/>
      <c r="BE728" s="38"/>
      <c r="BF728" s="38"/>
      <c r="BG728" s="38"/>
      <c r="BH728" s="38"/>
      <c r="BI728" s="38"/>
      <c r="BJ728" s="38"/>
      <c r="BK728" s="38"/>
      <c r="BL728" s="38"/>
      <c r="BM728" s="38"/>
      <c r="BN728" s="38"/>
      <c r="BP728" s="38"/>
      <c r="BQ728" s="38"/>
      <c r="BR728" s="38"/>
      <c r="BS728" s="38"/>
      <c r="BT728" s="38"/>
      <c r="BU728" s="38"/>
      <c r="BV728" s="38"/>
      <c r="BW728" s="38"/>
      <c r="BX728" s="38"/>
      <c r="BY728" s="38"/>
      <c r="BZ728" s="38"/>
      <c r="CA728" s="270"/>
      <c r="CB728" s="38"/>
      <c r="CC728" s="270"/>
      <c r="CD728" s="38"/>
      <c r="CE728" s="38"/>
      <c r="CF728" s="38"/>
      <c r="CG728" s="38"/>
    </row>
    <row r="729" spans="5:85">
      <c r="E729" s="38"/>
      <c r="F729" s="38"/>
      <c r="G729" s="38"/>
      <c r="H729" s="38"/>
      <c r="I729" s="38"/>
      <c r="J729" s="38"/>
      <c r="K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X729" s="38"/>
      <c r="Y729" s="38"/>
      <c r="Z729" s="38"/>
      <c r="AA729" s="38"/>
      <c r="AB729" s="38"/>
      <c r="AC729" s="38"/>
      <c r="AD729" s="38"/>
      <c r="AE729" s="38"/>
      <c r="AF729" s="38"/>
      <c r="AG729" s="38"/>
      <c r="AI729" s="38"/>
      <c r="AJ729" s="38"/>
      <c r="AK729" s="38"/>
      <c r="AL729" s="38"/>
      <c r="AM729" s="38"/>
      <c r="AN729" s="38"/>
      <c r="AO729" s="38"/>
      <c r="AP729" s="38"/>
      <c r="AQ729" s="38"/>
      <c r="AR729" s="38"/>
      <c r="AT729" s="38"/>
      <c r="AU729" s="38"/>
      <c r="AV729" s="38"/>
      <c r="AW729" s="38"/>
      <c r="AX729" s="38"/>
      <c r="AY729" s="38"/>
      <c r="AZ729" s="38"/>
      <c r="BA729" s="38"/>
      <c r="BB729" s="38"/>
      <c r="BC729" s="38"/>
      <c r="BE729" s="38"/>
      <c r="BF729" s="38"/>
      <c r="BG729" s="38"/>
      <c r="BH729" s="38"/>
      <c r="BI729" s="38"/>
      <c r="BJ729" s="38"/>
      <c r="BK729" s="38"/>
      <c r="BL729" s="38"/>
      <c r="BM729" s="38"/>
      <c r="BN729" s="38"/>
      <c r="BP729" s="38"/>
      <c r="BQ729" s="38"/>
      <c r="BR729" s="38"/>
      <c r="BS729" s="38"/>
      <c r="BT729" s="38"/>
      <c r="BU729" s="38"/>
      <c r="BV729" s="38"/>
      <c r="BW729" s="38"/>
      <c r="BX729" s="38"/>
      <c r="BY729" s="38"/>
      <c r="BZ729" s="38"/>
      <c r="CA729" s="270"/>
      <c r="CB729" s="38"/>
      <c r="CC729" s="270"/>
      <c r="CD729" s="38"/>
      <c r="CE729" s="38"/>
      <c r="CF729" s="38"/>
      <c r="CG729" s="38"/>
    </row>
    <row r="730" spans="5:85">
      <c r="E730" s="38"/>
      <c r="F730" s="38"/>
      <c r="G730" s="38"/>
      <c r="H730" s="38"/>
      <c r="I730" s="38"/>
      <c r="J730" s="38"/>
      <c r="K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X730" s="38"/>
      <c r="Y730" s="38"/>
      <c r="Z730" s="38"/>
      <c r="AA730" s="38"/>
      <c r="AB730" s="38"/>
      <c r="AC730" s="38"/>
      <c r="AD730" s="38"/>
      <c r="AE730" s="38"/>
      <c r="AF730" s="38"/>
      <c r="AG730" s="38"/>
      <c r="AI730" s="38"/>
      <c r="AJ730" s="38"/>
      <c r="AK730" s="38"/>
      <c r="AL730" s="38"/>
      <c r="AM730" s="38"/>
      <c r="AN730" s="38"/>
      <c r="AO730" s="38"/>
      <c r="AP730" s="38"/>
      <c r="AQ730" s="38"/>
      <c r="AR730" s="38"/>
      <c r="AT730" s="38"/>
      <c r="AU730" s="38"/>
      <c r="AV730" s="38"/>
      <c r="AW730" s="38"/>
      <c r="AX730" s="38"/>
      <c r="AY730" s="38"/>
      <c r="AZ730" s="38"/>
      <c r="BA730" s="38"/>
      <c r="BB730" s="38"/>
      <c r="BC730" s="38"/>
      <c r="BE730" s="38"/>
      <c r="BF730" s="38"/>
      <c r="BG730" s="38"/>
      <c r="BH730" s="38"/>
      <c r="BI730" s="38"/>
      <c r="BJ730" s="38"/>
      <c r="BK730" s="38"/>
      <c r="BL730" s="38"/>
      <c r="BM730" s="38"/>
      <c r="BN730" s="38"/>
      <c r="BP730" s="38"/>
      <c r="BQ730" s="38"/>
      <c r="BR730" s="38"/>
      <c r="BS730" s="38"/>
      <c r="BT730" s="38"/>
      <c r="BU730" s="38"/>
      <c r="BV730" s="38"/>
      <c r="BW730" s="38"/>
      <c r="BX730" s="38"/>
      <c r="BY730" s="38"/>
      <c r="BZ730" s="38"/>
      <c r="CA730" s="270"/>
      <c r="CB730" s="38"/>
      <c r="CC730" s="270"/>
      <c r="CD730" s="38"/>
      <c r="CE730" s="38"/>
      <c r="CF730" s="38"/>
      <c r="CG730" s="38"/>
    </row>
    <row r="731" spans="5:85">
      <c r="E731" s="38"/>
      <c r="F731" s="38"/>
      <c r="G731" s="38"/>
      <c r="H731" s="38"/>
      <c r="I731" s="38"/>
      <c r="J731" s="38"/>
      <c r="K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X731" s="38"/>
      <c r="Y731" s="38"/>
      <c r="Z731" s="38"/>
      <c r="AA731" s="38"/>
      <c r="AB731" s="38"/>
      <c r="AC731" s="38"/>
      <c r="AD731" s="38"/>
      <c r="AE731" s="38"/>
      <c r="AF731" s="38"/>
      <c r="AG731" s="38"/>
      <c r="AI731" s="38"/>
      <c r="AJ731" s="38"/>
      <c r="AK731" s="38"/>
      <c r="AL731" s="38"/>
      <c r="AM731" s="38"/>
      <c r="AN731" s="38"/>
      <c r="AO731" s="38"/>
      <c r="AP731" s="38"/>
      <c r="AQ731" s="38"/>
      <c r="AR731" s="38"/>
      <c r="AT731" s="38"/>
      <c r="AU731" s="38"/>
      <c r="AV731" s="38"/>
      <c r="AW731" s="38"/>
      <c r="AX731" s="38"/>
      <c r="AY731" s="38"/>
      <c r="AZ731" s="38"/>
      <c r="BA731" s="38"/>
      <c r="BB731" s="38"/>
      <c r="BC731" s="38"/>
      <c r="BE731" s="38"/>
      <c r="BF731" s="38"/>
      <c r="BG731" s="38"/>
      <c r="BH731" s="38"/>
      <c r="BI731" s="38"/>
      <c r="BJ731" s="38"/>
      <c r="BK731" s="38"/>
      <c r="BL731" s="38"/>
      <c r="BM731" s="38"/>
      <c r="BN731" s="38"/>
      <c r="BP731" s="38"/>
      <c r="BQ731" s="38"/>
      <c r="BR731" s="38"/>
      <c r="BS731" s="38"/>
      <c r="BT731" s="38"/>
      <c r="BU731" s="38"/>
      <c r="BV731" s="38"/>
      <c r="BW731" s="38"/>
      <c r="BX731" s="38"/>
      <c r="BY731" s="38"/>
      <c r="BZ731" s="38"/>
      <c r="CA731" s="270"/>
      <c r="CB731" s="38"/>
      <c r="CC731" s="270"/>
      <c r="CD731" s="38"/>
      <c r="CE731" s="38"/>
      <c r="CF731" s="38"/>
      <c r="CG731" s="38"/>
    </row>
    <row r="732" spans="5:85">
      <c r="E732" s="38"/>
      <c r="F732" s="38"/>
      <c r="G732" s="38"/>
      <c r="H732" s="38"/>
      <c r="I732" s="38"/>
      <c r="J732" s="38"/>
      <c r="K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X732" s="38"/>
      <c r="Y732" s="38"/>
      <c r="Z732" s="38"/>
      <c r="AA732" s="38"/>
      <c r="AB732" s="38"/>
      <c r="AC732" s="38"/>
      <c r="AD732" s="38"/>
      <c r="AE732" s="38"/>
      <c r="AF732" s="38"/>
      <c r="AG732" s="38"/>
      <c r="AI732" s="38"/>
      <c r="AJ732" s="38"/>
      <c r="AK732" s="38"/>
      <c r="AL732" s="38"/>
      <c r="AM732" s="38"/>
      <c r="AN732" s="38"/>
      <c r="AO732" s="38"/>
      <c r="AP732" s="38"/>
      <c r="AQ732" s="38"/>
      <c r="AR732" s="38"/>
      <c r="AT732" s="38"/>
      <c r="AU732" s="38"/>
      <c r="AV732" s="38"/>
      <c r="AW732" s="38"/>
      <c r="AX732" s="38"/>
      <c r="AY732" s="38"/>
      <c r="AZ732" s="38"/>
      <c r="BA732" s="38"/>
      <c r="BB732" s="38"/>
      <c r="BC732" s="38"/>
      <c r="BE732" s="38"/>
      <c r="BF732" s="38"/>
      <c r="BG732" s="38"/>
      <c r="BH732" s="38"/>
      <c r="BI732" s="38"/>
      <c r="BJ732" s="38"/>
      <c r="BK732" s="38"/>
      <c r="BL732" s="38"/>
      <c r="BM732" s="38"/>
      <c r="BN732" s="38"/>
      <c r="BP732" s="38"/>
      <c r="BQ732" s="38"/>
      <c r="BR732" s="38"/>
      <c r="BS732" s="38"/>
      <c r="BT732" s="38"/>
      <c r="BU732" s="38"/>
      <c r="BV732" s="38"/>
      <c r="BW732" s="38"/>
      <c r="BX732" s="38"/>
      <c r="BY732" s="38"/>
      <c r="BZ732" s="38"/>
      <c r="CA732" s="270"/>
      <c r="CB732" s="38"/>
      <c r="CC732" s="270"/>
      <c r="CD732" s="38"/>
      <c r="CE732" s="38"/>
      <c r="CF732" s="38"/>
      <c r="CG732" s="38"/>
    </row>
    <row r="733" spans="5:85">
      <c r="E733" s="38"/>
      <c r="F733" s="38"/>
      <c r="G733" s="38"/>
      <c r="H733" s="38"/>
      <c r="I733" s="38"/>
      <c r="J733" s="38"/>
      <c r="K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X733" s="38"/>
      <c r="Y733" s="38"/>
      <c r="Z733" s="38"/>
      <c r="AA733" s="38"/>
      <c r="AB733" s="38"/>
      <c r="AC733" s="38"/>
      <c r="AD733" s="38"/>
      <c r="AE733" s="38"/>
      <c r="AF733" s="38"/>
      <c r="AG733" s="38"/>
      <c r="AI733" s="38"/>
      <c r="AJ733" s="38"/>
      <c r="AK733" s="38"/>
      <c r="AL733" s="38"/>
      <c r="AM733" s="38"/>
      <c r="AN733" s="38"/>
      <c r="AO733" s="38"/>
      <c r="AP733" s="38"/>
      <c r="AQ733" s="38"/>
      <c r="AR733" s="38"/>
      <c r="AT733" s="38"/>
      <c r="AU733" s="38"/>
      <c r="AV733" s="38"/>
      <c r="AW733" s="38"/>
      <c r="AX733" s="38"/>
      <c r="AY733" s="38"/>
      <c r="AZ733" s="38"/>
      <c r="BA733" s="38"/>
      <c r="BB733" s="38"/>
      <c r="BC733" s="38"/>
      <c r="BE733" s="38"/>
      <c r="BF733" s="38"/>
      <c r="BG733" s="38"/>
      <c r="BH733" s="38"/>
      <c r="BI733" s="38"/>
      <c r="BJ733" s="38"/>
      <c r="BK733" s="38"/>
      <c r="BL733" s="38"/>
      <c r="BM733" s="38"/>
      <c r="BN733" s="38"/>
      <c r="BP733" s="38"/>
      <c r="BQ733" s="38"/>
      <c r="BR733" s="38"/>
      <c r="BS733" s="38"/>
      <c r="BT733" s="38"/>
      <c r="BU733" s="38"/>
      <c r="BV733" s="38"/>
      <c r="BW733" s="38"/>
      <c r="BX733" s="38"/>
      <c r="BY733" s="38"/>
      <c r="BZ733" s="38"/>
      <c r="CA733" s="270"/>
      <c r="CB733" s="38"/>
      <c r="CC733" s="270"/>
      <c r="CD733" s="38"/>
      <c r="CE733" s="38"/>
      <c r="CF733" s="38"/>
      <c r="CG733" s="38"/>
    </row>
    <row r="734" spans="5:85">
      <c r="E734" s="38"/>
      <c r="F734" s="38"/>
      <c r="G734" s="38"/>
      <c r="H734" s="38"/>
      <c r="I734" s="38"/>
      <c r="J734" s="38"/>
      <c r="K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X734" s="38"/>
      <c r="Y734" s="38"/>
      <c r="Z734" s="38"/>
      <c r="AA734" s="38"/>
      <c r="AB734" s="38"/>
      <c r="AC734" s="38"/>
      <c r="AD734" s="38"/>
      <c r="AE734" s="38"/>
      <c r="AF734" s="38"/>
      <c r="AG734" s="38"/>
      <c r="AI734" s="38"/>
      <c r="AJ734" s="38"/>
      <c r="AK734" s="38"/>
      <c r="AL734" s="38"/>
      <c r="AM734" s="38"/>
      <c r="AN734" s="38"/>
      <c r="AO734" s="38"/>
      <c r="AP734" s="38"/>
      <c r="AQ734" s="38"/>
      <c r="AR734" s="38"/>
      <c r="AT734" s="38"/>
      <c r="AU734" s="38"/>
      <c r="AV734" s="38"/>
      <c r="AW734" s="38"/>
      <c r="AX734" s="38"/>
      <c r="AY734" s="38"/>
      <c r="AZ734" s="38"/>
      <c r="BA734" s="38"/>
      <c r="BB734" s="38"/>
      <c r="BC734" s="38"/>
      <c r="BE734" s="38"/>
      <c r="BF734" s="38"/>
      <c r="BG734" s="38"/>
      <c r="BH734" s="38"/>
      <c r="BI734" s="38"/>
      <c r="BJ734" s="38"/>
      <c r="BK734" s="38"/>
      <c r="BL734" s="38"/>
      <c r="BM734" s="38"/>
      <c r="BN734" s="38"/>
      <c r="BP734" s="38"/>
      <c r="BQ734" s="38"/>
      <c r="BR734" s="38"/>
      <c r="BS734" s="38"/>
      <c r="BT734" s="38"/>
      <c r="BU734" s="38"/>
      <c r="BV734" s="38"/>
      <c r="BW734" s="38"/>
      <c r="BX734" s="38"/>
      <c r="BY734" s="38"/>
      <c r="BZ734" s="38"/>
      <c r="CA734" s="270"/>
      <c r="CB734" s="38"/>
      <c r="CC734" s="270"/>
      <c r="CD734" s="38"/>
      <c r="CE734" s="38"/>
      <c r="CF734" s="38"/>
      <c r="CG734" s="38"/>
    </row>
    <row r="735" spans="5:85">
      <c r="E735" s="38"/>
      <c r="F735" s="38"/>
      <c r="G735" s="38"/>
      <c r="H735" s="38"/>
      <c r="I735" s="38"/>
      <c r="J735" s="38"/>
      <c r="K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X735" s="38"/>
      <c r="Y735" s="38"/>
      <c r="Z735" s="38"/>
      <c r="AA735" s="38"/>
      <c r="AB735" s="38"/>
      <c r="AC735" s="38"/>
      <c r="AD735" s="38"/>
      <c r="AE735" s="38"/>
      <c r="AF735" s="38"/>
      <c r="AG735" s="38"/>
      <c r="AI735" s="38"/>
      <c r="AJ735" s="38"/>
      <c r="AK735" s="38"/>
      <c r="AL735" s="38"/>
      <c r="AM735" s="38"/>
      <c r="AN735" s="38"/>
      <c r="AO735" s="38"/>
      <c r="AP735" s="38"/>
      <c r="AQ735" s="38"/>
      <c r="AR735" s="38"/>
      <c r="AT735" s="38"/>
      <c r="AU735" s="38"/>
      <c r="AV735" s="38"/>
      <c r="AW735" s="38"/>
      <c r="AX735" s="38"/>
      <c r="AY735" s="38"/>
      <c r="AZ735" s="38"/>
      <c r="BA735" s="38"/>
      <c r="BB735" s="38"/>
      <c r="BC735" s="38"/>
      <c r="BE735" s="38"/>
      <c r="BF735" s="38"/>
      <c r="BG735" s="38"/>
      <c r="BH735" s="38"/>
      <c r="BI735" s="38"/>
      <c r="BJ735" s="38"/>
      <c r="BK735" s="38"/>
      <c r="BL735" s="38"/>
      <c r="BM735" s="38"/>
      <c r="BN735" s="38"/>
      <c r="BP735" s="38"/>
      <c r="BQ735" s="38"/>
      <c r="BR735" s="38"/>
      <c r="BS735" s="38"/>
      <c r="BT735" s="38"/>
      <c r="BU735" s="38"/>
      <c r="BV735" s="38"/>
      <c r="BW735" s="38"/>
      <c r="BX735" s="38"/>
      <c r="BY735" s="38"/>
      <c r="BZ735" s="38"/>
      <c r="CA735" s="270"/>
      <c r="CB735" s="38"/>
      <c r="CC735" s="270"/>
      <c r="CD735" s="38"/>
      <c r="CE735" s="38"/>
      <c r="CF735" s="38"/>
      <c r="CG735" s="38"/>
    </row>
    <row r="736" spans="5:85">
      <c r="E736" s="38"/>
      <c r="F736" s="38"/>
      <c r="G736" s="38"/>
      <c r="H736" s="38"/>
      <c r="I736" s="38"/>
      <c r="J736" s="38"/>
      <c r="K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X736" s="38"/>
      <c r="Y736" s="38"/>
      <c r="Z736" s="38"/>
      <c r="AA736" s="38"/>
      <c r="AB736" s="38"/>
      <c r="AC736" s="38"/>
      <c r="AD736" s="38"/>
      <c r="AE736" s="38"/>
      <c r="AF736" s="38"/>
      <c r="AG736" s="38"/>
      <c r="AI736" s="38"/>
      <c r="AJ736" s="38"/>
      <c r="AK736" s="38"/>
      <c r="AL736" s="38"/>
      <c r="AM736" s="38"/>
      <c r="AN736" s="38"/>
      <c r="AO736" s="38"/>
      <c r="AP736" s="38"/>
      <c r="AQ736" s="38"/>
      <c r="AR736" s="38"/>
      <c r="AT736" s="38"/>
      <c r="AU736" s="38"/>
      <c r="AV736" s="38"/>
      <c r="AW736" s="38"/>
      <c r="AX736" s="38"/>
      <c r="AY736" s="38"/>
      <c r="AZ736" s="38"/>
      <c r="BA736" s="38"/>
      <c r="BB736" s="38"/>
      <c r="BC736" s="38"/>
      <c r="BE736" s="38"/>
      <c r="BF736" s="38"/>
      <c r="BG736" s="38"/>
      <c r="BH736" s="38"/>
      <c r="BI736" s="38"/>
      <c r="BJ736" s="38"/>
      <c r="BK736" s="38"/>
      <c r="BL736" s="38"/>
      <c r="BM736" s="38"/>
      <c r="BN736" s="38"/>
      <c r="BP736" s="38"/>
      <c r="BQ736" s="38"/>
      <c r="BR736" s="38"/>
      <c r="BS736" s="38"/>
      <c r="BT736" s="38"/>
      <c r="BU736" s="38"/>
      <c r="BV736" s="38"/>
      <c r="BW736" s="38"/>
      <c r="BX736" s="38"/>
      <c r="BY736" s="38"/>
      <c r="BZ736" s="38"/>
      <c r="CA736" s="270"/>
      <c r="CB736" s="38"/>
      <c r="CC736" s="270"/>
      <c r="CD736" s="38"/>
      <c r="CE736" s="38"/>
      <c r="CF736" s="38"/>
      <c r="CG736" s="38"/>
    </row>
    <row r="737" spans="5:85">
      <c r="E737" s="38"/>
      <c r="F737" s="38"/>
      <c r="G737" s="38"/>
      <c r="H737" s="38"/>
      <c r="I737" s="38"/>
      <c r="J737" s="38"/>
      <c r="K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X737" s="38"/>
      <c r="Y737" s="38"/>
      <c r="Z737" s="38"/>
      <c r="AA737" s="38"/>
      <c r="AB737" s="38"/>
      <c r="AC737" s="38"/>
      <c r="AD737" s="38"/>
      <c r="AE737" s="38"/>
      <c r="AF737" s="38"/>
      <c r="AG737" s="38"/>
      <c r="AI737" s="38"/>
      <c r="AJ737" s="38"/>
      <c r="AK737" s="38"/>
      <c r="AL737" s="38"/>
      <c r="AM737" s="38"/>
      <c r="AN737" s="38"/>
      <c r="AO737" s="38"/>
      <c r="AP737" s="38"/>
      <c r="AQ737" s="38"/>
      <c r="AR737" s="38"/>
      <c r="AT737" s="38"/>
      <c r="AU737" s="38"/>
      <c r="AV737" s="38"/>
      <c r="AW737" s="38"/>
      <c r="AX737" s="38"/>
      <c r="AY737" s="38"/>
      <c r="AZ737" s="38"/>
      <c r="BA737" s="38"/>
      <c r="BB737" s="38"/>
      <c r="BC737" s="38"/>
      <c r="BE737" s="38"/>
      <c r="BF737" s="38"/>
      <c r="BG737" s="38"/>
      <c r="BH737" s="38"/>
      <c r="BI737" s="38"/>
      <c r="BJ737" s="38"/>
      <c r="BK737" s="38"/>
      <c r="BL737" s="38"/>
      <c r="BM737" s="38"/>
      <c r="BN737" s="38"/>
      <c r="BP737" s="38"/>
      <c r="BQ737" s="38"/>
      <c r="BR737" s="38"/>
      <c r="BS737" s="38"/>
      <c r="BT737" s="38"/>
      <c r="BU737" s="38"/>
      <c r="BV737" s="38"/>
      <c r="BW737" s="38"/>
      <c r="BX737" s="38"/>
      <c r="BY737" s="38"/>
      <c r="BZ737" s="38"/>
      <c r="CA737" s="270"/>
      <c r="CB737" s="38"/>
      <c r="CC737" s="270"/>
      <c r="CD737" s="38"/>
      <c r="CE737" s="38"/>
      <c r="CF737" s="38"/>
      <c r="CG737" s="38"/>
    </row>
    <row r="738" spans="5:85">
      <c r="E738" s="38"/>
      <c r="F738" s="38"/>
      <c r="G738" s="38"/>
      <c r="H738" s="38"/>
      <c r="I738" s="38"/>
      <c r="J738" s="38"/>
      <c r="K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X738" s="38"/>
      <c r="Y738" s="38"/>
      <c r="Z738" s="38"/>
      <c r="AA738" s="38"/>
      <c r="AB738" s="38"/>
      <c r="AC738" s="38"/>
      <c r="AD738" s="38"/>
      <c r="AE738" s="38"/>
      <c r="AF738" s="38"/>
      <c r="AG738" s="38"/>
      <c r="AI738" s="38"/>
      <c r="AJ738" s="38"/>
      <c r="AK738" s="38"/>
      <c r="AL738" s="38"/>
      <c r="AM738" s="38"/>
      <c r="AN738" s="38"/>
      <c r="AO738" s="38"/>
      <c r="AP738" s="38"/>
      <c r="AQ738" s="38"/>
      <c r="AR738" s="38"/>
      <c r="AT738" s="38"/>
      <c r="AU738" s="38"/>
      <c r="AV738" s="38"/>
      <c r="AW738" s="38"/>
      <c r="AX738" s="38"/>
      <c r="AY738" s="38"/>
      <c r="AZ738" s="38"/>
      <c r="BA738" s="38"/>
      <c r="BB738" s="38"/>
      <c r="BC738" s="38"/>
      <c r="BE738" s="38"/>
      <c r="BF738" s="38"/>
      <c r="BG738" s="38"/>
      <c r="BH738" s="38"/>
      <c r="BI738" s="38"/>
      <c r="BJ738" s="38"/>
      <c r="BK738" s="38"/>
      <c r="BL738" s="38"/>
      <c r="BM738" s="38"/>
      <c r="BN738" s="38"/>
      <c r="BP738" s="38"/>
      <c r="BQ738" s="38"/>
      <c r="BR738" s="38"/>
      <c r="BS738" s="38"/>
      <c r="BT738" s="38"/>
      <c r="BU738" s="38"/>
      <c r="BV738" s="38"/>
      <c r="BW738" s="38"/>
      <c r="BX738" s="38"/>
      <c r="BY738" s="38"/>
      <c r="BZ738" s="38"/>
      <c r="CA738" s="270"/>
      <c r="CB738" s="38"/>
      <c r="CC738" s="270"/>
      <c r="CD738" s="38"/>
      <c r="CE738" s="38"/>
      <c r="CF738" s="38"/>
      <c r="CG738" s="38"/>
    </row>
    <row r="739" spans="5:85">
      <c r="E739" s="38"/>
      <c r="F739" s="38"/>
      <c r="G739" s="38"/>
      <c r="H739" s="38"/>
      <c r="I739" s="38"/>
      <c r="J739" s="38"/>
      <c r="K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X739" s="38"/>
      <c r="Y739" s="38"/>
      <c r="Z739" s="38"/>
      <c r="AA739" s="38"/>
      <c r="AB739" s="38"/>
      <c r="AC739" s="38"/>
      <c r="AD739" s="38"/>
      <c r="AE739" s="38"/>
      <c r="AF739" s="38"/>
      <c r="AG739" s="38"/>
      <c r="AI739" s="38"/>
      <c r="AJ739" s="38"/>
      <c r="AK739" s="38"/>
      <c r="AL739" s="38"/>
      <c r="AM739" s="38"/>
      <c r="AN739" s="38"/>
      <c r="AO739" s="38"/>
      <c r="AP739" s="38"/>
      <c r="AQ739" s="38"/>
      <c r="AR739" s="38"/>
      <c r="AT739" s="38"/>
      <c r="AU739" s="38"/>
      <c r="AV739" s="38"/>
      <c r="AW739" s="38"/>
      <c r="AX739" s="38"/>
      <c r="AY739" s="38"/>
      <c r="AZ739" s="38"/>
      <c r="BA739" s="38"/>
      <c r="BB739" s="38"/>
      <c r="BC739" s="38"/>
      <c r="BE739" s="38"/>
      <c r="BF739" s="38"/>
      <c r="BG739" s="38"/>
      <c r="BH739" s="38"/>
      <c r="BI739" s="38"/>
      <c r="BJ739" s="38"/>
      <c r="BK739" s="38"/>
      <c r="BL739" s="38"/>
      <c r="BM739" s="38"/>
      <c r="BN739" s="38"/>
      <c r="BP739" s="38"/>
      <c r="BQ739" s="38"/>
      <c r="BR739" s="38"/>
      <c r="BS739" s="38"/>
      <c r="BT739" s="38"/>
      <c r="BU739" s="38"/>
      <c r="BV739" s="38"/>
      <c r="BW739" s="38"/>
      <c r="BX739" s="38"/>
      <c r="BY739" s="38"/>
      <c r="BZ739" s="38"/>
      <c r="CA739" s="270"/>
      <c r="CB739" s="38"/>
      <c r="CC739" s="270"/>
      <c r="CD739" s="38"/>
      <c r="CE739" s="38"/>
      <c r="CF739" s="38"/>
      <c r="CG739" s="38"/>
    </row>
    <row r="740" spans="5:85">
      <c r="E740" s="38"/>
      <c r="F740" s="38"/>
      <c r="G740" s="38"/>
      <c r="H740" s="38"/>
      <c r="I740" s="38"/>
      <c r="J740" s="38"/>
      <c r="K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X740" s="38"/>
      <c r="Y740" s="38"/>
      <c r="Z740" s="38"/>
      <c r="AA740" s="38"/>
      <c r="AB740" s="38"/>
      <c r="AC740" s="38"/>
      <c r="AD740" s="38"/>
      <c r="AE740" s="38"/>
      <c r="AF740" s="38"/>
      <c r="AG740" s="38"/>
      <c r="AI740" s="38"/>
      <c r="AJ740" s="38"/>
      <c r="AK740" s="38"/>
      <c r="AL740" s="38"/>
      <c r="AM740" s="38"/>
      <c r="AN740" s="38"/>
      <c r="AO740" s="38"/>
      <c r="AP740" s="38"/>
      <c r="AQ740" s="38"/>
      <c r="AR740" s="38"/>
      <c r="AT740" s="38"/>
      <c r="AU740" s="38"/>
      <c r="AV740" s="38"/>
      <c r="AW740" s="38"/>
      <c r="AX740" s="38"/>
      <c r="AY740" s="38"/>
      <c r="AZ740" s="38"/>
      <c r="BA740" s="38"/>
      <c r="BB740" s="38"/>
      <c r="BC740" s="38"/>
      <c r="BE740" s="38"/>
      <c r="BF740" s="38"/>
      <c r="BG740" s="38"/>
      <c r="BH740" s="38"/>
      <c r="BI740" s="38"/>
      <c r="BJ740" s="38"/>
      <c r="BK740" s="38"/>
      <c r="BL740" s="38"/>
      <c r="BM740" s="38"/>
      <c r="BN740" s="38"/>
      <c r="BP740" s="38"/>
      <c r="BQ740" s="38"/>
      <c r="BR740" s="38"/>
      <c r="BS740" s="38"/>
      <c r="BT740" s="38"/>
      <c r="BU740" s="38"/>
      <c r="BV740" s="38"/>
      <c r="BW740" s="38"/>
      <c r="BX740" s="38"/>
      <c r="BY740" s="38"/>
      <c r="BZ740" s="38"/>
      <c r="CA740" s="270"/>
      <c r="CB740" s="38"/>
      <c r="CC740" s="270"/>
      <c r="CD740" s="38"/>
      <c r="CE740" s="38"/>
      <c r="CF740" s="38"/>
      <c r="CG740" s="38"/>
    </row>
    <row r="741" spans="5:85">
      <c r="E741" s="38"/>
      <c r="F741" s="38"/>
      <c r="G741" s="38"/>
      <c r="H741" s="38"/>
      <c r="I741" s="38"/>
      <c r="J741" s="38"/>
      <c r="K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X741" s="38"/>
      <c r="Y741" s="38"/>
      <c r="Z741" s="38"/>
      <c r="AA741" s="38"/>
      <c r="AB741" s="38"/>
      <c r="AC741" s="38"/>
      <c r="AD741" s="38"/>
      <c r="AE741" s="38"/>
      <c r="AF741" s="38"/>
      <c r="AG741" s="38"/>
      <c r="AI741" s="38"/>
      <c r="AJ741" s="38"/>
      <c r="AK741" s="38"/>
      <c r="AL741" s="38"/>
      <c r="AM741" s="38"/>
      <c r="AN741" s="38"/>
      <c r="AO741" s="38"/>
      <c r="AP741" s="38"/>
      <c r="AQ741" s="38"/>
      <c r="AR741" s="38"/>
      <c r="AT741" s="38"/>
      <c r="AU741" s="38"/>
      <c r="AV741" s="38"/>
      <c r="AW741" s="38"/>
      <c r="AX741" s="38"/>
      <c r="AY741" s="38"/>
      <c r="AZ741" s="38"/>
      <c r="BA741" s="38"/>
      <c r="BB741" s="38"/>
      <c r="BC741" s="38"/>
      <c r="BE741" s="38"/>
      <c r="BF741" s="38"/>
      <c r="BG741" s="38"/>
      <c r="BH741" s="38"/>
      <c r="BI741" s="38"/>
      <c r="BJ741" s="38"/>
      <c r="BK741" s="38"/>
      <c r="BL741" s="38"/>
      <c r="BM741" s="38"/>
      <c r="BN741" s="38"/>
      <c r="BP741" s="38"/>
      <c r="BQ741" s="38"/>
      <c r="BR741" s="38"/>
      <c r="BS741" s="38"/>
      <c r="BT741" s="38"/>
      <c r="BU741" s="38"/>
      <c r="BV741" s="38"/>
      <c r="BW741" s="38"/>
      <c r="BX741" s="38"/>
      <c r="BY741" s="38"/>
      <c r="BZ741" s="38"/>
      <c r="CA741" s="270"/>
      <c r="CB741" s="38"/>
      <c r="CC741" s="270"/>
      <c r="CD741" s="38"/>
      <c r="CE741" s="38"/>
      <c r="CF741" s="38"/>
      <c r="CG741" s="38"/>
    </row>
    <row r="742" spans="5:85">
      <c r="E742" s="38"/>
      <c r="F742" s="38"/>
      <c r="G742" s="38"/>
      <c r="H742" s="38"/>
      <c r="I742" s="38"/>
      <c r="J742" s="38"/>
      <c r="K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X742" s="38"/>
      <c r="Y742" s="38"/>
      <c r="Z742" s="38"/>
      <c r="AA742" s="38"/>
      <c r="AB742" s="38"/>
      <c r="AC742" s="38"/>
      <c r="AD742" s="38"/>
      <c r="AE742" s="38"/>
      <c r="AF742" s="38"/>
      <c r="AG742" s="38"/>
      <c r="AI742" s="38"/>
      <c r="AJ742" s="38"/>
      <c r="AK742" s="38"/>
      <c r="AL742" s="38"/>
      <c r="AM742" s="38"/>
      <c r="AN742" s="38"/>
      <c r="AO742" s="38"/>
      <c r="AP742" s="38"/>
      <c r="AQ742" s="38"/>
      <c r="AR742" s="38"/>
      <c r="AT742" s="38"/>
      <c r="AU742" s="38"/>
      <c r="AV742" s="38"/>
      <c r="AW742" s="38"/>
      <c r="AX742" s="38"/>
      <c r="AY742" s="38"/>
      <c r="AZ742" s="38"/>
      <c r="BA742" s="38"/>
      <c r="BB742" s="38"/>
      <c r="BC742" s="38"/>
      <c r="BE742" s="38"/>
      <c r="BF742" s="38"/>
      <c r="BG742" s="38"/>
      <c r="BH742" s="38"/>
      <c r="BI742" s="38"/>
      <c r="BJ742" s="38"/>
      <c r="BK742" s="38"/>
      <c r="BL742" s="38"/>
      <c r="BM742" s="38"/>
      <c r="BN742" s="38"/>
      <c r="BP742" s="38"/>
      <c r="BQ742" s="38"/>
      <c r="BR742" s="38"/>
      <c r="BS742" s="38"/>
      <c r="BT742" s="38"/>
      <c r="BU742" s="38"/>
      <c r="BV742" s="38"/>
      <c r="BW742" s="38"/>
      <c r="BX742" s="38"/>
      <c r="BY742" s="38"/>
      <c r="BZ742" s="38"/>
      <c r="CA742" s="270"/>
      <c r="CB742" s="38"/>
      <c r="CC742" s="270"/>
      <c r="CD742" s="38"/>
      <c r="CE742" s="38"/>
      <c r="CF742" s="38"/>
      <c r="CG742" s="38"/>
    </row>
    <row r="743" spans="5:85">
      <c r="E743" s="38"/>
      <c r="F743" s="38"/>
      <c r="G743" s="38"/>
      <c r="H743" s="38"/>
      <c r="I743" s="38"/>
      <c r="J743" s="38"/>
      <c r="K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X743" s="38"/>
      <c r="Y743" s="38"/>
      <c r="Z743" s="38"/>
      <c r="AA743" s="38"/>
      <c r="AB743" s="38"/>
      <c r="AC743" s="38"/>
      <c r="AD743" s="38"/>
      <c r="AE743" s="38"/>
      <c r="AF743" s="38"/>
      <c r="AG743" s="38"/>
      <c r="AI743" s="38"/>
      <c r="AJ743" s="38"/>
      <c r="AK743" s="38"/>
      <c r="AL743" s="38"/>
      <c r="AM743" s="38"/>
      <c r="AN743" s="38"/>
      <c r="AO743" s="38"/>
      <c r="AP743" s="38"/>
      <c r="AQ743" s="38"/>
      <c r="AR743" s="38"/>
      <c r="AT743" s="38"/>
      <c r="AU743" s="38"/>
      <c r="AV743" s="38"/>
      <c r="AW743" s="38"/>
      <c r="AX743" s="38"/>
      <c r="AY743" s="38"/>
      <c r="AZ743" s="38"/>
      <c r="BA743" s="38"/>
      <c r="BB743" s="38"/>
      <c r="BC743" s="38"/>
      <c r="BE743" s="38"/>
      <c r="BF743" s="38"/>
      <c r="BG743" s="38"/>
      <c r="BH743" s="38"/>
      <c r="BI743" s="38"/>
      <c r="BJ743" s="38"/>
      <c r="BK743" s="38"/>
      <c r="BL743" s="38"/>
      <c r="BM743" s="38"/>
      <c r="BN743" s="38"/>
      <c r="BP743" s="38"/>
      <c r="BQ743" s="38"/>
      <c r="BR743" s="38"/>
      <c r="BS743" s="38"/>
      <c r="BT743" s="38"/>
      <c r="BU743" s="38"/>
      <c r="BV743" s="38"/>
      <c r="BW743" s="38"/>
      <c r="BX743" s="38"/>
      <c r="BY743" s="38"/>
      <c r="BZ743" s="38"/>
      <c r="CA743" s="270"/>
      <c r="CB743" s="38"/>
      <c r="CC743" s="270"/>
      <c r="CD743" s="38"/>
      <c r="CE743" s="38"/>
      <c r="CF743" s="38"/>
      <c r="CG743" s="38"/>
    </row>
    <row r="744" spans="5:85">
      <c r="E744" s="38"/>
      <c r="F744" s="38"/>
      <c r="G744" s="38"/>
      <c r="H744" s="38"/>
      <c r="I744" s="38"/>
      <c r="J744" s="38"/>
      <c r="K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X744" s="38"/>
      <c r="Y744" s="38"/>
      <c r="Z744" s="38"/>
      <c r="AA744" s="38"/>
      <c r="AB744" s="38"/>
      <c r="AC744" s="38"/>
      <c r="AD744" s="38"/>
      <c r="AE744" s="38"/>
      <c r="AF744" s="38"/>
      <c r="AG744" s="38"/>
      <c r="AI744" s="38"/>
      <c r="AJ744" s="38"/>
      <c r="AK744" s="38"/>
      <c r="AL744" s="38"/>
      <c r="AM744" s="38"/>
      <c r="AN744" s="38"/>
      <c r="AO744" s="38"/>
      <c r="AP744" s="38"/>
      <c r="AQ744" s="38"/>
      <c r="AR744" s="38"/>
      <c r="AT744" s="38"/>
      <c r="AU744" s="38"/>
      <c r="AV744" s="38"/>
      <c r="AW744" s="38"/>
      <c r="AX744" s="38"/>
      <c r="AY744" s="38"/>
      <c r="AZ744" s="38"/>
      <c r="BA744" s="38"/>
      <c r="BB744" s="38"/>
      <c r="BC744" s="38"/>
      <c r="BE744" s="38"/>
      <c r="BF744" s="38"/>
      <c r="BG744" s="38"/>
      <c r="BH744" s="38"/>
      <c r="BI744" s="38"/>
      <c r="BJ744" s="38"/>
      <c r="BK744" s="38"/>
      <c r="BL744" s="38"/>
      <c r="BM744" s="38"/>
      <c r="BN744" s="38"/>
      <c r="BP744" s="38"/>
      <c r="BQ744" s="38"/>
      <c r="BR744" s="38"/>
      <c r="BS744" s="38"/>
      <c r="BT744" s="38"/>
      <c r="BU744" s="38"/>
      <c r="BV744" s="38"/>
      <c r="BW744" s="38"/>
      <c r="BX744" s="38"/>
      <c r="BY744" s="38"/>
      <c r="BZ744" s="38"/>
      <c r="CA744" s="270"/>
      <c r="CB744" s="38"/>
      <c r="CC744" s="270"/>
      <c r="CD744" s="38"/>
      <c r="CE744" s="38"/>
      <c r="CF744" s="38"/>
      <c r="CG744" s="38"/>
    </row>
    <row r="745" spans="5:85">
      <c r="E745" s="38"/>
      <c r="F745" s="38"/>
      <c r="G745" s="38"/>
      <c r="H745" s="38"/>
      <c r="I745" s="38"/>
      <c r="J745" s="38"/>
      <c r="K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  <c r="AT745" s="38"/>
      <c r="AU745" s="38"/>
      <c r="AV745" s="38"/>
      <c r="AW745" s="38"/>
      <c r="AX745" s="38"/>
      <c r="AY745" s="38"/>
      <c r="AZ745" s="38"/>
      <c r="BA745" s="38"/>
      <c r="BB745" s="38"/>
      <c r="BC745" s="38"/>
      <c r="BE745" s="38"/>
      <c r="BF745" s="38"/>
      <c r="BG745" s="38"/>
      <c r="BH745" s="38"/>
      <c r="BI745" s="38"/>
      <c r="BJ745" s="38"/>
      <c r="BK745" s="38"/>
      <c r="BL745" s="38"/>
      <c r="BM745" s="38"/>
      <c r="BN745" s="38"/>
      <c r="BP745" s="38"/>
      <c r="BQ745" s="38"/>
      <c r="BR745" s="38"/>
      <c r="BS745" s="38"/>
      <c r="BT745" s="38"/>
      <c r="BU745" s="38"/>
      <c r="BV745" s="38"/>
      <c r="BW745" s="38"/>
      <c r="BX745" s="38"/>
      <c r="BY745" s="38"/>
      <c r="BZ745" s="38"/>
      <c r="CA745" s="270"/>
      <c r="CB745" s="38"/>
      <c r="CC745" s="270"/>
      <c r="CD745" s="38"/>
      <c r="CE745" s="38"/>
      <c r="CF745" s="38"/>
      <c r="CG745" s="38"/>
    </row>
    <row r="746" spans="5:85">
      <c r="E746" s="38"/>
      <c r="F746" s="38"/>
      <c r="G746" s="38"/>
      <c r="H746" s="38"/>
      <c r="I746" s="38"/>
      <c r="J746" s="38"/>
      <c r="K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  <c r="AT746" s="38"/>
      <c r="AU746" s="38"/>
      <c r="AV746" s="38"/>
      <c r="AW746" s="38"/>
      <c r="AX746" s="38"/>
      <c r="AY746" s="38"/>
      <c r="AZ746" s="38"/>
      <c r="BA746" s="38"/>
      <c r="BB746" s="38"/>
      <c r="BC746" s="38"/>
      <c r="BE746" s="38"/>
      <c r="BF746" s="38"/>
      <c r="BG746" s="38"/>
      <c r="BH746" s="38"/>
      <c r="BI746" s="38"/>
      <c r="BJ746" s="38"/>
      <c r="BK746" s="38"/>
      <c r="BL746" s="38"/>
      <c r="BM746" s="38"/>
      <c r="BN746" s="38"/>
      <c r="BP746" s="38"/>
      <c r="BQ746" s="38"/>
      <c r="BR746" s="38"/>
      <c r="BS746" s="38"/>
      <c r="BT746" s="38"/>
      <c r="BU746" s="38"/>
      <c r="BV746" s="38"/>
      <c r="BW746" s="38"/>
      <c r="BX746" s="38"/>
      <c r="BY746" s="38"/>
      <c r="BZ746" s="38"/>
      <c r="CA746" s="270"/>
      <c r="CB746" s="38"/>
      <c r="CC746" s="270"/>
      <c r="CD746" s="38"/>
      <c r="CE746" s="38"/>
      <c r="CF746" s="38"/>
      <c r="CG746" s="38"/>
    </row>
    <row r="747" spans="5:85">
      <c r="E747" s="38"/>
      <c r="F747" s="38"/>
      <c r="G747" s="38"/>
      <c r="H747" s="38"/>
      <c r="I747" s="38"/>
      <c r="J747" s="38"/>
      <c r="K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  <c r="AT747" s="38"/>
      <c r="AU747" s="38"/>
      <c r="AV747" s="38"/>
      <c r="AW747" s="38"/>
      <c r="AX747" s="38"/>
      <c r="AY747" s="38"/>
      <c r="AZ747" s="38"/>
      <c r="BA747" s="38"/>
      <c r="BB747" s="38"/>
      <c r="BC747" s="38"/>
      <c r="BE747" s="38"/>
      <c r="BF747" s="38"/>
      <c r="BG747" s="38"/>
      <c r="BH747" s="38"/>
      <c r="BI747" s="38"/>
      <c r="BJ747" s="38"/>
      <c r="BK747" s="38"/>
      <c r="BL747" s="38"/>
      <c r="BM747" s="38"/>
      <c r="BN747" s="38"/>
      <c r="BP747" s="38"/>
      <c r="BQ747" s="38"/>
      <c r="BR747" s="38"/>
      <c r="BS747" s="38"/>
      <c r="BT747" s="38"/>
      <c r="BU747" s="38"/>
      <c r="BV747" s="38"/>
      <c r="BW747" s="38"/>
      <c r="BX747" s="38"/>
      <c r="BY747" s="38"/>
      <c r="BZ747" s="38"/>
      <c r="CA747" s="270"/>
      <c r="CB747" s="38"/>
      <c r="CC747" s="270"/>
      <c r="CD747" s="38"/>
      <c r="CE747" s="38"/>
      <c r="CF747" s="38"/>
      <c r="CG747" s="38"/>
    </row>
    <row r="748" spans="5:85">
      <c r="E748" s="38"/>
      <c r="F748" s="38"/>
      <c r="G748" s="38"/>
      <c r="H748" s="38"/>
      <c r="I748" s="38"/>
      <c r="J748" s="38"/>
      <c r="K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X748" s="38"/>
      <c r="Y748" s="38"/>
      <c r="Z748" s="38"/>
      <c r="AA748" s="38"/>
      <c r="AB748" s="38"/>
      <c r="AC748" s="38"/>
      <c r="AD748" s="38"/>
      <c r="AE748" s="38"/>
      <c r="AF748" s="38"/>
      <c r="AG748" s="38"/>
      <c r="AI748" s="38"/>
      <c r="AJ748" s="38"/>
      <c r="AK748" s="38"/>
      <c r="AL748" s="38"/>
      <c r="AM748" s="38"/>
      <c r="AN748" s="38"/>
      <c r="AO748" s="38"/>
      <c r="AP748" s="38"/>
      <c r="AQ748" s="38"/>
      <c r="AR748" s="38"/>
      <c r="AT748" s="38"/>
      <c r="AU748" s="38"/>
      <c r="AV748" s="38"/>
      <c r="AW748" s="38"/>
      <c r="AX748" s="38"/>
      <c r="AY748" s="38"/>
      <c r="AZ748" s="38"/>
      <c r="BA748" s="38"/>
      <c r="BB748" s="38"/>
      <c r="BC748" s="38"/>
      <c r="BE748" s="38"/>
      <c r="BF748" s="38"/>
      <c r="BG748" s="38"/>
      <c r="BH748" s="38"/>
      <c r="BI748" s="38"/>
      <c r="BJ748" s="38"/>
      <c r="BK748" s="38"/>
      <c r="BL748" s="38"/>
      <c r="BM748" s="38"/>
      <c r="BN748" s="38"/>
      <c r="BP748" s="38"/>
      <c r="BQ748" s="38"/>
      <c r="BR748" s="38"/>
      <c r="BS748" s="38"/>
      <c r="BT748" s="38"/>
      <c r="BU748" s="38"/>
      <c r="BV748" s="38"/>
      <c r="BW748" s="38"/>
      <c r="BX748" s="38"/>
      <c r="BY748" s="38"/>
      <c r="BZ748" s="38"/>
      <c r="CA748" s="270"/>
      <c r="CB748" s="38"/>
      <c r="CC748" s="270"/>
      <c r="CD748" s="38"/>
      <c r="CE748" s="38"/>
      <c r="CF748" s="38"/>
      <c r="CG748" s="38"/>
    </row>
    <row r="749" spans="5:85">
      <c r="E749" s="38"/>
      <c r="F749" s="38"/>
      <c r="G749" s="38"/>
      <c r="H749" s="38"/>
      <c r="I749" s="38"/>
      <c r="J749" s="38"/>
      <c r="K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X749" s="38"/>
      <c r="Y749" s="38"/>
      <c r="Z749" s="38"/>
      <c r="AA749" s="38"/>
      <c r="AB749" s="38"/>
      <c r="AC749" s="38"/>
      <c r="AD749" s="38"/>
      <c r="AE749" s="38"/>
      <c r="AF749" s="38"/>
      <c r="AG749" s="38"/>
      <c r="AI749" s="38"/>
      <c r="AJ749" s="38"/>
      <c r="AK749" s="38"/>
      <c r="AL749" s="38"/>
      <c r="AM749" s="38"/>
      <c r="AN749" s="38"/>
      <c r="AO749" s="38"/>
      <c r="AP749" s="38"/>
      <c r="AQ749" s="38"/>
      <c r="AR749" s="38"/>
      <c r="AT749" s="38"/>
      <c r="AU749" s="38"/>
      <c r="AV749" s="38"/>
      <c r="AW749" s="38"/>
      <c r="AX749" s="38"/>
      <c r="AY749" s="38"/>
      <c r="AZ749" s="38"/>
      <c r="BA749" s="38"/>
      <c r="BB749" s="38"/>
      <c r="BC749" s="38"/>
      <c r="BE749" s="38"/>
      <c r="BF749" s="38"/>
      <c r="BG749" s="38"/>
      <c r="BH749" s="38"/>
      <c r="BI749" s="38"/>
      <c r="BJ749" s="38"/>
      <c r="BK749" s="38"/>
      <c r="BL749" s="38"/>
      <c r="BM749" s="38"/>
      <c r="BN749" s="38"/>
      <c r="BP749" s="38"/>
      <c r="BQ749" s="38"/>
      <c r="BR749" s="38"/>
      <c r="BS749" s="38"/>
      <c r="BT749" s="38"/>
      <c r="BU749" s="38"/>
      <c r="BV749" s="38"/>
      <c r="BW749" s="38"/>
      <c r="BX749" s="38"/>
      <c r="BY749" s="38"/>
      <c r="BZ749" s="38"/>
      <c r="CA749" s="270"/>
      <c r="CB749" s="38"/>
      <c r="CC749" s="270"/>
      <c r="CD749" s="38"/>
      <c r="CE749" s="38"/>
      <c r="CF749" s="38"/>
      <c r="CG749" s="38"/>
    </row>
    <row r="750" spans="5:85">
      <c r="E750" s="38"/>
      <c r="F750" s="38"/>
      <c r="G750" s="38"/>
      <c r="H750" s="38"/>
      <c r="I750" s="38"/>
      <c r="J750" s="38"/>
      <c r="K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X750" s="38"/>
      <c r="Y750" s="38"/>
      <c r="Z750" s="38"/>
      <c r="AA750" s="38"/>
      <c r="AB750" s="38"/>
      <c r="AC750" s="38"/>
      <c r="AD750" s="38"/>
      <c r="AE750" s="38"/>
      <c r="AF750" s="38"/>
      <c r="AG750" s="38"/>
      <c r="AI750" s="38"/>
      <c r="AJ750" s="38"/>
      <c r="AK750" s="38"/>
      <c r="AL750" s="38"/>
      <c r="AM750" s="38"/>
      <c r="AN750" s="38"/>
      <c r="AO750" s="38"/>
      <c r="AP750" s="38"/>
      <c r="AQ750" s="38"/>
      <c r="AR750" s="38"/>
      <c r="AT750" s="38"/>
      <c r="AU750" s="38"/>
      <c r="AV750" s="38"/>
      <c r="AW750" s="38"/>
      <c r="AX750" s="38"/>
      <c r="AY750" s="38"/>
      <c r="AZ750" s="38"/>
      <c r="BA750" s="38"/>
      <c r="BB750" s="38"/>
      <c r="BC750" s="38"/>
      <c r="BE750" s="38"/>
      <c r="BF750" s="38"/>
      <c r="BG750" s="38"/>
      <c r="BH750" s="38"/>
      <c r="BI750" s="38"/>
      <c r="BJ750" s="38"/>
      <c r="BK750" s="38"/>
      <c r="BL750" s="38"/>
      <c r="BM750" s="38"/>
      <c r="BN750" s="38"/>
      <c r="BP750" s="38"/>
      <c r="BQ750" s="38"/>
      <c r="BR750" s="38"/>
      <c r="BS750" s="38"/>
      <c r="BT750" s="38"/>
      <c r="BU750" s="38"/>
      <c r="BV750" s="38"/>
      <c r="BW750" s="38"/>
      <c r="BX750" s="38"/>
      <c r="BY750" s="38"/>
      <c r="BZ750" s="38"/>
      <c r="CA750" s="270"/>
      <c r="CB750" s="38"/>
      <c r="CC750" s="270"/>
      <c r="CD750" s="38"/>
      <c r="CE750" s="38"/>
      <c r="CF750" s="38"/>
      <c r="CG750" s="38"/>
    </row>
    <row r="751" spans="5:85">
      <c r="E751" s="38"/>
      <c r="F751" s="38"/>
      <c r="G751" s="38"/>
      <c r="H751" s="38"/>
      <c r="I751" s="38"/>
      <c r="J751" s="38"/>
      <c r="K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X751" s="38"/>
      <c r="Y751" s="38"/>
      <c r="Z751" s="38"/>
      <c r="AA751" s="38"/>
      <c r="AB751" s="38"/>
      <c r="AC751" s="38"/>
      <c r="AD751" s="38"/>
      <c r="AE751" s="38"/>
      <c r="AF751" s="38"/>
      <c r="AG751" s="38"/>
      <c r="AI751" s="38"/>
      <c r="AJ751" s="38"/>
      <c r="AK751" s="38"/>
      <c r="AL751" s="38"/>
      <c r="AM751" s="38"/>
      <c r="AN751" s="38"/>
      <c r="AO751" s="38"/>
      <c r="AP751" s="38"/>
      <c r="AQ751" s="38"/>
      <c r="AR751" s="38"/>
      <c r="AT751" s="38"/>
      <c r="AU751" s="38"/>
      <c r="AV751" s="38"/>
      <c r="AW751" s="38"/>
      <c r="AX751" s="38"/>
      <c r="AY751" s="38"/>
      <c r="AZ751" s="38"/>
      <c r="BA751" s="38"/>
      <c r="BB751" s="38"/>
      <c r="BC751" s="38"/>
      <c r="BE751" s="38"/>
      <c r="BF751" s="38"/>
      <c r="BG751" s="38"/>
      <c r="BH751" s="38"/>
      <c r="BI751" s="38"/>
      <c r="BJ751" s="38"/>
      <c r="BK751" s="38"/>
      <c r="BL751" s="38"/>
      <c r="BM751" s="38"/>
      <c r="BN751" s="38"/>
      <c r="BP751" s="38"/>
      <c r="BQ751" s="38"/>
      <c r="BR751" s="38"/>
      <c r="BS751" s="38"/>
      <c r="BT751" s="38"/>
      <c r="BU751" s="38"/>
      <c r="BV751" s="38"/>
      <c r="BW751" s="38"/>
      <c r="BX751" s="38"/>
      <c r="BY751" s="38"/>
      <c r="BZ751" s="38"/>
      <c r="CA751" s="270"/>
      <c r="CB751" s="38"/>
      <c r="CC751" s="270"/>
      <c r="CD751" s="38"/>
      <c r="CE751" s="38"/>
      <c r="CF751" s="38"/>
      <c r="CG751" s="38"/>
    </row>
    <row r="752" spans="5:85">
      <c r="E752" s="38"/>
      <c r="F752" s="38"/>
      <c r="G752" s="38"/>
      <c r="H752" s="38"/>
      <c r="I752" s="38"/>
      <c r="J752" s="38"/>
      <c r="K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X752" s="38"/>
      <c r="Y752" s="38"/>
      <c r="Z752" s="38"/>
      <c r="AA752" s="38"/>
      <c r="AB752" s="38"/>
      <c r="AC752" s="38"/>
      <c r="AD752" s="38"/>
      <c r="AE752" s="38"/>
      <c r="AF752" s="38"/>
      <c r="AG752" s="38"/>
      <c r="AI752" s="38"/>
      <c r="AJ752" s="38"/>
      <c r="AK752" s="38"/>
      <c r="AL752" s="38"/>
      <c r="AM752" s="38"/>
      <c r="AN752" s="38"/>
      <c r="AO752" s="38"/>
      <c r="AP752" s="38"/>
      <c r="AQ752" s="38"/>
      <c r="AR752" s="38"/>
      <c r="AT752" s="38"/>
      <c r="AU752" s="38"/>
      <c r="AV752" s="38"/>
      <c r="AW752" s="38"/>
      <c r="AX752" s="38"/>
      <c r="AY752" s="38"/>
      <c r="AZ752" s="38"/>
      <c r="BA752" s="38"/>
      <c r="BB752" s="38"/>
      <c r="BC752" s="38"/>
      <c r="BE752" s="38"/>
      <c r="BF752" s="38"/>
      <c r="BG752" s="38"/>
      <c r="BH752" s="38"/>
      <c r="BI752" s="38"/>
      <c r="BJ752" s="38"/>
      <c r="BK752" s="38"/>
      <c r="BL752" s="38"/>
      <c r="BM752" s="38"/>
      <c r="BN752" s="38"/>
      <c r="BP752" s="38"/>
      <c r="BQ752" s="38"/>
      <c r="BR752" s="38"/>
      <c r="BS752" s="38"/>
      <c r="BT752" s="38"/>
      <c r="BU752" s="38"/>
      <c r="BV752" s="38"/>
      <c r="BW752" s="38"/>
      <c r="BX752" s="38"/>
      <c r="BY752" s="38"/>
      <c r="BZ752" s="38"/>
      <c r="CA752" s="270"/>
      <c r="CB752" s="38"/>
      <c r="CC752" s="270"/>
      <c r="CD752" s="38"/>
      <c r="CE752" s="38"/>
      <c r="CF752" s="38"/>
      <c r="CG752" s="38"/>
    </row>
    <row r="753" spans="5:85">
      <c r="E753" s="38"/>
      <c r="F753" s="38"/>
      <c r="G753" s="38"/>
      <c r="H753" s="38"/>
      <c r="I753" s="38"/>
      <c r="J753" s="38"/>
      <c r="K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X753" s="38"/>
      <c r="Y753" s="38"/>
      <c r="Z753" s="38"/>
      <c r="AA753" s="38"/>
      <c r="AB753" s="38"/>
      <c r="AC753" s="38"/>
      <c r="AD753" s="38"/>
      <c r="AE753" s="38"/>
      <c r="AF753" s="38"/>
      <c r="AG753" s="38"/>
      <c r="AI753" s="38"/>
      <c r="AJ753" s="38"/>
      <c r="AK753" s="38"/>
      <c r="AL753" s="38"/>
      <c r="AM753" s="38"/>
      <c r="AN753" s="38"/>
      <c r="AO753" s="38"/>
      <c r="AP753" s="38"/>
      <c r="AQ753" s="38"/>
      <c r="AR753" s="38"/>
      <c r="AT753" s="38"/>
      <c r="AU753" s="38"/>
      <c r="AV753" s="38"/>
      <c r="AW753" s="38"/>
      <c r="AX753" s="38"/>
      <c r="AY753" s="38"/>
      <c r="AZ753" s="38"/>
      <c r="BA753" s="38"/>
      <c r="BB753" s="38"/>
      <c r="BC753" s="38"/>
      <c r="BE753" s="38"/>
      <c r="BF753" s="38"/>
      <c r="BG753" s="38"/>
      <c r="BH753" s="38"/>
      <c r="BI753" s="38"/>
      <c r="BJ753" s="38"/>
      <c r="BK753" s="38"/>
      <c r="BL753" s="38"/>
      <c r="BM753" s="38"/>
      <c r="BN753" s="38"/>
      <c r="BP753" s="38"/>
      <c r="BQ753" s="38"/>
      <c r="BR753" s="38"/>
      <c r="BS753" s="38"/>
      <c r="BT753" s="38"/>
      <c r="BU753" s="38"/>
      <c r="BV753" s="38"/>
      <c r="BW753" s="38"/>
      <c r="BX753" s="38"/>
      <c r="BY753" s="38"/>
      <c r="BZ753" s="38"/>
      <c r="CA753" s="270"/>
      <c r="CB753" s="38"/>
      <c r="CC753" s="270"/>
      <c r="CD753" s="38"/>
      <c r="CE753" s="38"/>
      <c r="CF753" s="38"/>
      <c r="CG753" s="38"/>
    </row>
    <row r="754" spans="5:85">
      <c r="E754" s="38"/>
      <c r="F754" s="38"/>
      <c r="G754" s="38"/>
      <c r="H754" s="38"/>
      <c r="I754" s="38"/>
      <c r="J754" s="38"/>
      <c r="K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X754" s="38"/>
      <c r="Y754" s="38"/>
      <c r="Z754" s="38"/>
      <c r="AA754" s="38"/>
      <c r="AB754" s="38"/>
      <c r="AC754" s="38"/>
      <c r="AD754" s="38"/>
      <c r="AE754" s="38"/>
      <c r="AF754" s="38"/>
      <c r="AG754" s="38"/>
      <c r="AI754" s="38"/>
      <c r="AJ754" s="38"/>
      <c r="AK754" s="38"/>
      <c r="AL754" s="38"/>
      <c r="AM754" s="38"/>
      <c r="AN754" s="38"/>
      <c r="AO754" s="38"/>
      <c r="AP754" s="38"/>
      <c r="AQ754" s="38"/>
      <c r="AR754" s="38"/>
      <c r="AT754" s="38"/>
      <c r="AU754" s="38"/>
      <c r="AV754" s="38"/>
      <c r="AW754" s="38"/>
      <c r="AX754" s="38"/>
      <c r="AY754" s="38"/>
      <c r="AZ754" s="38"/>
      <c r="BA754" s="38"/>
      <c r="BB754" s="38"/>
      <c r="BC754" s="38"/>
      <c r="BE754" s="38"/>
      <c r="BF754" s="38"/>
      <c r="BG754" s="38"/>
      <c r="BH754" s="38"/>
      <c r="BI754" s="38"/>
      <c r="BJ754" s="38"/>
      <c r="BK754" s="38"/>
      <c r="BL754" s="38"/>
      <c r="BM754" s="38"/>
      <c r="BN754" s="38"/>
      <c r="BP754" s="38"/>
      <c r="BQ754" s="38"/>
      <c r="BR754" s="38"/>
      <c r="BS754" s="38"/>
      <c r="BT754" s="38"/>
      <c r="BU754" s="38"/>
      <c r="BV754" s="38"/>
      <c r="BW754" s="38"/>
      <c r="BX754" s="38"/>
      <c r="BY754" s="38"/>
      <c r="BZ754" s="38"/>
      <c r="CA754" s="270"/>
      <c r="CB754" s="38"/>
      <c r="CC754" s="270"/>
      <c r="CD754" s="38"/>
      <c r="CE754" s="38"/>
      <c r="CF754" s="38"/>
      <c r="CG754" s="38"/>
    </row>
    <row r="755" spans="5:85">
      <c r="E755" s="38"/>
      <c r="F755" s="38"/>
      <c r="G755" s="38"/>
      <c r="H755" s="38"/>
      <c r="I755" s="38"/>
      <c r="J755" s="38"/>
      <c r="K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X755" s="38"/>
      <c r="Y755" s="38"/>
      <c r="Z755" s="38"/>
      <c r="AA755" s="38"/>
      <c r="AB755" s="38"/>
      <c r="AC755" s="38"/>
      <c r="AD755" s="38"/>
      <c r="AE755" s="38"/>
      <c r="AF755" s="38"/>
      <c r="AG755" s="38"/>
      <c r="AI755" s="38"/>
      <c r="AJ755" s="38"/>
      <c r="AK755" s="38"/>
      <c r="AL755" s="38"/>
      <c r="AM755" s="38"/>
      <c r="AN755" s="38"/>
      <c r="AO755" s="38"/>
      <c r="AP755" s="38"/>
      <c r="AQ755" s="38"/>
      <c r="AR755" s="38"/>
      <c r="AT755" s="38"/>
      <c r="AU755" s="38"/>
      <c r="AV755" s="38"/>
      <c r="AW755" s="38"/>
      <c r="AX755" s="38"/>
      <c r="AY755" s="38"/>
      <c r="AZ755" s="38"/>
      <c r="BA755" s="38"/>
      <c r="BB755" s="38"/>
      <c r="BC755" s="38"/>
      <c r="BE755" s="38"/>
      <c r="BF755" s="38"/>
      <c r="BG755" s="38"/>
      <c r="BH755" s="38"/>
      <c r="BI755" s="38"/>
      <c r="BJ755" s="38"/>
      <c r="BK755" s="38"/>
      <c r="BL755" s="38"/>
      <c r="BM755" s="38"/>
      <c r="BN755" s="38"/>
      <c r="BP755" s="38"/>
      <c r="BQ755" s="38"/>
      <c r="BR755" s="38"/>
      <c r="BS755" s="38"/>
      <c r="BT755" s="38"/>
      <c r="BU755" s="38"/>
      <c r="BV755" s="38"/>
      <c r="BW755" s="38"/>
      <c r="BX755" s="38"/>
      <c r="BY755" s="38"/>
      <c r="BZ755" s="38"/>
      <c r="CA755" s="270"/>
      <c r="CB755" s="38"/>
      <c r="CC755" s="270"/>
      <c r="CD755" s="38"/>
      <c r="CE755" s="38"/>
      <c r="CF755" s="38"/>
      <c r="CG755" s="38"/>
    </row>
    <row r="756" spans="5:85">
      <c r="E756" s="38"/>
      <c r="F756" s="38"/>
      <c r="G756" s="38"/>
      <c r="H756" s="38"/>
      <c r="I756" s="38"/>
      <c r="J756" s="38"/>
      <c r="K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X756" s="38"/>
      <c r="Y756" s="38"/>
      <c r="Z756" s="38"/>
      <c r="AA756" s="38"/>
      <c r="AB756" s="38"/>
      <c r="AC756" s="38"/>
      <c r="AD756" s="38"/>
      <c r="AE756" s="38"/>
      <c r="AF756" s="38"/>
      <c r="AG756" s="38"/>
      <c r="AI756" s="38"/>
      <c r="AJ756" s="38"/>
      <c r="AK756" s="38"/>
      <c r="AL756" s="38"/>
      <c r="AM756" s="38"/>
      <c r="AN756" s="38"/>
      <c r="AO756" s="38"/>
      <c r="AP756" s="38"/>
      <c r="AQ756" s="38"/>
      <c r="AR756" s="38"/>
      <c r="AT756" s="38"/>
      <c r="AU756" s="38"/>
      <c r="AV756" s="38"/>
      <c r="AW756" s="38"/>
      <c r="AX756" s="38"/>
      <c r="AY756" s="38"/>
      <c r="AZ756" s="38"/>
      <c r="BA756" s="38"/>
      <c r="BB756" s="38"/>
      <c r="BC756" s="38"/>
      <c r="BE756" s="38"/>
      <c r="BF756" s="38"/>
      <c r="BG756" s="38"/>
      <c r="BH756" s="38"/>
      <c r="BI756" s="38"/>
      <c r="BJ756" s="38"/>
      <c r="BK756" s="38"/>
      <c r="BL756" s="38"/>
      <c r="BM756" s="38"/>
      <c r="BN756" s="38"/>
      <c r="BP756" s="38"/>
      <c r="BQ756" s="38"/>
      <c r="BR756" s="38"/>
      <c r="BS756" s="38"/>
      <c r="BT756" s="38"/>
      <c r="BU756" s="38"/>
      <c r="BV756" s="38"/>
      <c r="BW756" s="38"/>
      <c r="BX756" s="38"/>
      <c r="BY756" s="38"/>
      <c r="BZ756" s="38"/>
      <c r="CA756" s="270"/>
      <c r="CB756" s="38"/>
      <c r="CC756" s="270"/>
      <c r="CD756" s="38"/>
      <c r="CE756" s="38"/>
      <c r="CF756" s="38"/>
      <c r="CG756" s="38"/>
    </row>
    <row r="757" spans="5:85">
      <c r="E757" s="38"/>
      <c r="F757" s="38"/>
      <c r="G757" s="38"/>
      <c r="H757" s="38"/>
      <c r="I757" s="38"/>
      <c r="J757" s="38"/>
      <c r="K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X757" s="38"/>
      <c r="Y757" s="38"/>
      <c r="Z757" s="38"/>
      <c r="AA757" s="38"/>
      <c r="AB757" s="38"/>
      <c r="AC757" s="38"/>
      <c r="AD757" s="38"/>
      <c r="AE757" s="38"/>
      <c r="AF757" s="38"/>
      <c r="AG757" s="38"/>
      <c r="AI757" s="38"/>
      <c r="AJ757" s="38"/>
      <c r="AK757" s="38"/>
      <c r="AL757" s="38"/>
      <c r="AM757" s="38"/>
      <c r="AN757" s="38"/>
      <c r="AO757" s="38"/>
      <c r="AP757" s="38"/>
      <c r="AQ757" s="38"/>
      <c r="AR757" s="38"/>
      <c r="AT757" s="38"/>
      <c r="AU757" s="38"/>
      <c r="AV757" s="38"/>
      <c r="AW757" s="38"/>
      <c r="AX757" s="38"/>
      <c r="AY757" s="38"/>
      <c r="AZ757" s="38"/>
      <c r="BA757" s="38"/>
      <c r="BB757" s="38"/>
      <c r="BC757" s="38"/>
      <c r="BE757" s="38"/>
      <c r="BF757" s="38"/>
      <c r="BG757" s="38"/>
      <c r="BH757" s="38"/>
      <c r="BI757" s="38"/>
      <c r="BJ757" s="38"/>
      <c r="BK757" s="38"/>
      <c r="BL757" s="38"/>
      <c r="BM757" s="38"/>
      <c r="BN757" s="38"/>
      <c r="BP757" s="38"/>
      <c r="BQ757" s="38"/>
      <c r="BR757" s="38"/>
      <c r="BS757" s="38"/>
      <c r="BT757" s="38"/>
      <c r="BU757" s="38"/>
      <c r="BV757" s="38"/>
      <c r="BW757" s="38"/>
      <c r="BX757" s="38"/>
      <c r="BY757" s="38"/>
      <c r="BZ757" s="38"/>
      <c r="CA757" s="270"/>
      <c r="CB757" s="38"/>
      <c r="CC757" s="270"/>
      <c r="CD757" s="38"/>
      <c r="CE757" s="38"/>
      <c r="CF757" s="38"/>
      <c r="CG757" s="38"/>
    </row>
    <row r="758" spans="5:85">
      <c r="E758" s="38"/>
      <c r="F758" s="38"/>
      <c r="G758" s="38"/>
      <c r="H758" s="38"/>
      <c r="I758" s="38"/>
      <c r="J758" s="38"/>
      <c r="K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X758" s="38"/>
      <c r="Y758" s="38"/>
      <c r="Z758" s="38"/>
      <c r="AA758" s="38"/>
      <c r="AB758" s="38"/>
      <c r="AC758" s="38"/>
      <c r="AD758" s="38"/>
      <c r="AE758" s="38"/>
      <c r="AF758" s="38"/>
      <c r="AG758" s="38"/>
      <c r="AI758" s="38"/>
      <c r="AJ758" s="38"/>
      <c r="AK758" s="38"/>
      <c r="AL758" s="38"/>
      <c r="AM758" s="38"/>
      <c r="AN758" s="38"/>
      <c r="AO758" s="38"/>
      <c r="AP758" s="38"/>
      <c r="AQ758" s="38"/>
      <c r="AR758" s="38"/>
      <c r="AT758" s="38"/>
      <c r="AU758" s="38"/>
      <c r="AV758" s="38"/>
      <c r="AW758" s="38"/>
      <c r="AX758" s="38"/>
      <c r="AY758" s="38"/>
      <c r="AZ758" s="38"/>
      <c r="BA758" s="38"/>
      <c r="BB758" s="38"/>
      <c r="BC758" s="38"/>
      <c r="BE758" s="38"/>
      <c r="BF758" s="38"/>
      <c r="BG758" s="38"/>
      <c r="BH758" s="38"/>
      <c r="BI758" s="38"/>
      <c r="BJ758" s="38"/>
      <c r="BK758" s="38"/>
      <c r="BL758" s="38"/>
      <c r="BM758" s="38"/>
      <c r="BN758" s="38"/>
      <c r="BP758" s="38"/>
      <c r="BQ758" s="38"/>
      <c r="BR758" s="38"/>
      <c r="BS758" s="38"/>
      <c r="BT758" s="38"/>
      <c r="BU758" s="38"/>
      <c r="BV758" s="38"/>
      <c r="BW758" s="38"/>
      <c r="BX758" s="38"/>
      <c r="BY758" s="38"/>
      <c r="BZ758" s="38"/>
      <c r="CA758" s="270"/>
      <c r="CB758" s="38"/>
      <c r="CC758" s="270"/>
      <c r="CD758" s="38"/>
      <c r="CE758" s="38"/>
      <c r="CF758" s="38"/>
      <c r="CG758" s="38"/>
    </row>
    <row r="759" spans="5:85">
      <c r="E759" s="38"/>
      <c r="F759" s="38"/>
      <c r="G759" s="38"/>
      <c r="H759" s="38"/>
      <c r="I759" s="38"/>
      <c r="J759" s="38"/>
      <c r="K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X759" s="38"/>
      <c r="Y759" s="38"/>
      <c r="Z759" s="38"/>
      <c r="AA759" s="38"/>
      <c r="AB759" s="38"/>
      <c r="AC759" s="38"/>
      <c r="AD759" s="38"/>
      <c r="AE759" s="38"/>
      <c r="AF759" s="38"/>
      <c r="AG759" s="38"/>
      <c r="AI759" s="38"/>
      <c r="AJ759" s="38"/>
      <c r="AK759" s="38"/>
      <c r="AL759" s="38"/>
      <c r="AM759" s="38"/>
      <c r="AN759" s="38"/>
      <c r="AO759" s="38"/>
      <c r="AP759" s="38"/>
      <c r="AQ759" s="38"/>
      <c r="AR759" s="38"/>
      <c r="AT759" s="38"/>
      <c r="AU759" s="38"/>
      <c r="AV759" s="38"/>
      <c r="AW759" s="38"/>
      <c r="AX759" s="38"/>
      <c r="AY759" s="38"/>
      <c r="AZ759" s="38"/>
      <c r="BA759" s="38"/>
      <c r="BB759" s="38"/>
      <c r="BC759" s="38"/>
      <c r="BE759" s="38"/>
      <c r="BF759" s="38"/>
      <c r="BG759" s="38"/>
      <c r="BH759" s="38"/>
      <c r="BI759" s="38"/>
      <c r="BJ759" s="38"/>
      <c r="BK759" s="38"/>
      <c r="BL759" s="38"/>
      <c r="BM759" s="38"/>
      <c r="BN759" s="38"/>
      <c r="BP759" s="38"/>
      <c r="BQ759" s="38"/>
      <c r="BR759" s="38"/>
      <c r="BS759" s="38"/>
      <c r="BT759" s="38"/>
      <c r="BU759" s="38"/>
      <c r="BV759" s="38"/>
      <c r="BW759" s="38"/>
      <c r="BX759" s="38"/>
      <c r="BY759" s="38"/>
      <c r="BZ759" s="38"/>
      <c r="CA759" s="270"/>
      <c r="CB759" s="38"/>
      <c r="CC759" s="270"/>
      <c r="CD759" s="38"/>
      <c r="CE759" s="38"/>
      <c r="CF759" s="38"/>
      <c r="CG759" s="38"/>
    </row>
    <row r="760" spans="5:85">
      <c r="E760" s="38"/>
      <c r="F760" s="38"/>
      <c r="G760" s="38"/>
      <c r="H760" s="38"/>
      <c r="I760" s="38"/>
      <c r="J760" s="38"/>
      <c r="K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X760" s="38"/>
      <c r="Y760" s="38"/>
      <c r="Z760" s="38"/>
      <c r="AA760" s="38"/>
      <c r="AB760" s="38"/>
      <c r="AC760" s="38"/>
      <c r="AD760" s="38"/>
      <c r="AE760" s="38"/>
      <c r="AF760" s="38"/>
      <c r="AG760" s="38"/>
      <c r="AI760" s="38"/>
      <c r="AJ760" s="38"/>
      <c r="AK760" s="38"/>
      <c r="AL760" s="38"/>
      <c r="AM760" s="38"/>
      <c r="AN760" s="38"/>
      <c r="AO760" s="38"/>
      <c r="AP760" s="38"/>
      <c r="AQ760" s="38"/>
      <c r="AR760" s="38"/>
      <c r="AT760" s="38"/>
      <c r="AU760" s="38"/>
      <c r="AV760" s="38"/>
      <c r="AW760" s="38"/>
      <c r="AX760" s="38"/>
      <c r="AY760" s="38"/>
      <c r="AZ760" s="38"/>
      <c r="BA760" s="38"/>
      <c r="BB760" s="38"/>
      <c r="BC760" s="38"/>
      <c r="BE760" s="38"/>
      <c r="BF760" s="38"/>
      <c r="BG760" s="38"/>
      <c r="BH760" s="38"/>
      <c r="BI760" s="38"/>
      <c r="BJ760" s="38"/>
      <c r="BK760" s="38"/>
      <c r="BL760" s="38"/>
      <c r="BM760" s="38"/>
      <c r="BN760" s="38"/>
      <c r="BP760" s="38"/>
      <c r="BQ760" s="38"/>
      <c r="BR760" s="38"/>
      <c r="BS760" s="38"/>
      <c r="BT760" s="38"/>
      <c r="BU760" s="38"/>
      <c r="BV760" s="38"/>
      <c r="BW760" s="38"/>
      <c r="BX760" s="38"/>
      <c r="BY760" s="38"/>
      <c r="BZ760" s="38"/>
      <c r="CA760" s="270"/>
      <c r="CB760" s="38"/>
      <c r="CC760" s="270"/>
      <c r="CD760" s="38"/>
      <c r="CE760" s="38"/>
      <c r="CF760" s="38"/>
      <c r="CG760" s="38"/>
    </row>
    <row r="761" spans="5:85">
      <c r="E761" s="38"/>
      <c r="F761" s="38"/>
      <c r="G761" s="38"/>
      <c r="H761" s="38"/>
      <c r="I761" s="38"/>
      <c r="J761" s="38"/>
      <c r="K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X761" s="38"/>
      <c r="Y761" s="38"/>
      <c r="Z761" s="38"/>
      <c r="AA761" s="38"/>
      <c r="AB761" s="38"/>
      <c r="AC761" s="38"/>
      <c r="AD761" s="38"/>
      <c r="AE761" s="38"/>
      <c r="AF761" s="38"/>
      <c r="AG761" s="38"/>
      <c r="AI761" s="38"/>
      <c r="AJ761" s="38"/>
      <c r="AK761" s="38"/>
      <c r="AL761" s="38"/>
      <c r="AM761" s="38"/>
      <c r="AN761" s="38"/>
      <c r="AO761" s="38"/>
      <c r="AP761" s="38"/>
      <c r="AQ761" s="38"/>
      <c r="AR761" s="38"/>
      <c r="AT761" s="38"/>
      <c r="AU761" s="38"/>
      <c r="AV761" s="38"/>
      <c r="AW761" s="38"/>
      <c r="AX761" s="38"/>
      <c r="AY761" s="38"/>
      <c r="AZ761" s="38"/>
      <c r="BA761" s="38"/>
      <c r="BB761" s="38"/>
      <c r="BC761" s="38"/>
      <c r="BE761" s="38"/>
      <c r="BF761" s="38"/>
      <c r="BG761" s="38"/>
      <c r="BH761" s="38"/>
      <c r="BI761" s="38"/>
      <c r="BJ761" s="38"/>
      <c r="BK761" s="38"/>
      <c r="BL761" s="38"/>
      <c r="BM761" s="38"/>
      <c r="BN761" s="38"/>
      <c r="BP761" s="38"/>
      <c r="BQ761" s="38"/>
      <c r="BR761" s="38"/>
      <c r="BS761" s="38"/>
      <c r="BT761" s="38"/>
      <c r="BU761" s="38"/>
      <c r="BV761" s="38"/>
      <c r="BW761" s="38"/>
      <c r="BX761" s="38"/>
      <c r="BY761" s="38"/>
      <c r="BZ761" s="38"/>
      <c r="CA761" s="270"/>
      <c r="CB761" s="38"/>
      <c r="CC761" s="270"/>
      <c r="CD761" s="38"/>
      <c r="CE761" s="38"/>
      <c r="CF761" s="38"/>
      <c r="CG761" s="38"/>
    </row>
    <row r="762" spans="5:85">
      <c r="E762" s="38"/>
      <c r="F762" s="38"/>
      <c r="G762" s="38"/>
      <c r="H762" s="38"/>
      <c r="I762" s="38"/>
      <c r="J762" s="38"/>
      <c r="K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X762" s="38"/>
      <c r="Y762" s="38"/>
      <c r="Z762" s="38"/>
      <c r="AA762" s="38"/>
      <c r="AB762" s="38"/>
      <c r="AC762" s="38"/>
      <c r="AD762" s="38"/>
      <c r="AE762" s="38"/>
      <c r="AF762" s="38"/>
      <c r="AG762" s="38"/>
      <c r="AI762" s="38"/>
      <c r="AJ762" s="38"/>
      <c r="AK762" s="38"/>
      <c r="AL762" s="38"/>
      <c r="AM762" s="38"/>
      <c r="AN762" s="38"/>
      <c r="AO762" s="38"/>
      <c r="AP762" s="38"/>
      <c r="AQ762" s="38"/>
      <c r="AR762" s="38"/>
      <c r="AT762" s="38"/>
      <c r="AU762" s="38"/>
      <c r="AV762" s="38"/>
      <c r="AW762" s="38"/>
      <c r="AX762" s="38"/>
      <c r="AY762" s="38"/>
      <c r="AZ762" s="38"/>
      <c r="BA762" s="38"/>
      <c r="BB762" s="38"/>
      <c r="BC762" s="38"/>
      <c r="BE762" s="38"/>
      <c r="BF762" s="38"/>
      <c r="BG762" s="38"/>
      <c r="BH762" s="38"/>
      <c r="BI762" s="38"/>
      <c r="BJ762" s="38"/>
      <c r="BK762" s="38"/>
      <c r="BL762" s="38"/>
      <c r="BM762" s="38"/>
      <c r="BN762" s="38"/>
      <c r="BP762" s="38"/>
      <c r="BQ762" s="38"/>
      <c r="BR762" s="38"/>
      <c r="BS762" s="38"/>
      <c r="BT762" s="38"/>
      <c r="BU762" s="38"/>
      <c r="BV762" s="38"/>
      <c r="BW762" s="38"/>
      <c r="BX762" s="38"/>
      <c r="BY762" s="38"/>
      <c r="BZ762" s="38"/>
      <c r="CA762" s="270"/>
      <c r="CB762" s="38"/>
      <c r="CC762" s="270"/>
      <c r="CD762" s="38"/>
      <c r="CE762" s="38"/>
      <c r="CF762" s="38"/>
      <c r="CG762" s="38"/>
    </row>
    <row r="763" spans="5:85">
      <c r="E763" s="38"/>
      <c r="F763" s="38"/>
      <c r="G763" s="38"/>
      <c r="H763" s="38"/>
      <c r="I763" s="38"/>
      <c r="J763" s="38"/>
      <c r="K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X763" s="38"/>
      <c r="Y763" s="38"/>
      <c r="Z763" s="38"/>
      <c r="AA763" s="38"/>
      <c r="AB763" s="38"/>
      <c r="AC763" s="38"/>
      <c r="AD763" s="38"/>
      <c r="AE763" s="38"/>
      <c r="AF763" s="38"/>
      <c r="AG763" s="38"/>
      <c r="AI763" s="38"/>
      <c r="AJ763" s="38"/>
      <c r="AK763" s="38"/>
      <c r="AL763" s="38"/>
      <c r="AM763" s="38"/>
      <c r="AN763" s="38"/>
      <c r="AO763" s="38"/>
      <c r="AP763" s="38"/>
      <c r="AQ763" s="38"/>
      <c r="AR763" s="38"/>
      <c r="AT763" s="38"/>
      <c r="AU763" s="38"/>
      <c r="AV763" s="38"/>
      <c r="AW763" s="38"/>
      <c r="AX763" s="38"/>
      <c r="AY763" s="38"/>
      <c r="AZ763" s="38"/>
      <c r="BA763" s="38"/>
      <c r="BB763" s="38"/>
      <c r="BC763" s="38"/>
      <c r="BE763" s="38"/>
      <c r="BF763" s="38"/>
      <c r="BG763" s="38"/>
      <c r="BH763" s="38"/>
      <c r="BI763" s="38"/>
      <c r="BJ763" s="38"/>
      <c r="BK763" s="38"/>
      <c r="BL763" s="38"/>
      <c r="BM763" s="38"/>
      <c r="BN763" s="38"/>
      <c r="BP763" s="38"/>
      <c r="BQ763" s="38"/>
      <c r="BR763" s="38"/>
      <c r="BS763" s="38"/>
      <c r="BT763" s="38"/>
      <c r="BU763" s="38"/>
      <c r="BV763" s="38"/>
      <c r="BW763" s="38"/>
      <c r="BX763" s="38"/>
      <c r="BY763" s="38"/>
      <c r="BZ763" s="38"/>
      <c r="CA763" s="270"/>
      <c r="CB763" s="38"/>
      <c r="CC763" s="270"/>
      <c r="CD763" s="38"/>
      <c r="CE763" s="38"/>
      <c r="CF763" s="38"/>
      <c r="CG763" s="38"/>
    </row>
    <row r="764" spans="5:85">
      <c r="E764" s="38"/>
      <c r="F764" s="38"/>
      <c r="G764" s="38"/>
      <c r="H764" s="38"/>
      <c r="I764" s="38"/>
      <c r="J764" s="38"/>
      <c r="K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X764" s="38"/>
      <c r="Y764" s="38"/>
      <c r="Z764" s="38"/>
      <c r="AA764" s="38"/>
      <c r="AB764" s="38"/>
      <c r="AC764" s="38"/>
      <c r="AD764" s="38"/>
      <c r="AE764" s="38"/>
      <c r="AF764" s="38"/>
      <c r="AG764" s="38"/>
      <c r="AI764" s="38"/>
      <c r="AJ764" s="38"/>
      <c r="AK764" s="38"/>
      <c r="AL764" s="38"/>
      <c r="AM764" s="38"/>
      <c r="AN764" s="38"/>
      <c r="AO764" s="38"/>
      <c r="AP764" s="38"/>
      <c r="AQ764" s="38"/>
      <c r="AR764" s="38"/>
      <c r="AT764" s="38"/>
      <c r="AU764" s="38"/>
      <c r="AV764" s="38"/>
      <c r="AW764" s="38"/>
      <c r="AX764" s="38"/>
      <c r="AY764" s="38"/>
      <c r="AZ764" s="38"/>
      <c r="BA764" s="38"/>
      <c r="BB764" s="38"/>
      <c r="BC764" s="38"/>
      <c r="BE764" s="38"/>
      <c r="BF764" s="38"/>
      <c r="BG764" s="38"/>
      <c r="BH764" s="38"/>
      <c r="BI764" s="38"/>
      <c r="BJ764" s="38"/>
      <c r="BK764" s="38"/>
      <c r="BL764" s="38"/>
      <c r="BM764" s="38"/>
      <c r="BN764" s="38"/>
      <c r="BP764" s="38"/>
      <c r="BQ764" s="38"/>
      <c r="BR764" s="38"/>
      <c r="BS764" s="38"/>
      <c r="BT764" s="38"/>
      <c r="BU764" s="38"/>
      <c r="BV764" s="38"/>
      <c r="BW764" s="38"/>
      <c r="BX764" s="38"/>
      <c r="BY764" s="38"/>
      <c r="BZ764" s="38"/>
      <c r="CA764" s="270"/>
      <c r="CB764" s="38"/>
      <c r="CC764" s="270"/>
      <c r="CD764" s="38"/>
      <c r="CE764" s="38"/>
      <c r="CF764" s="38"/>
      <c r="CG764" s="38"/>
    </row>
    <row r="765" spans="5:85">
      <c r="E765" s="38"/>
      <c r="F765" s="38"/>
      <c r="G765" s="38"/>
      <c r="H765" s="38"/>
      <c r="I765" s="38"/>
      <c r="J765" s="38"/>
      <c r="K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X765" s="38"/>
      <c r="Y765" s="38"/>
      <c r="Z765" s="38"/>
      <c r="AA765" s="38"/>
      <c r="AB765" s="38"/>
      <c r="AC765" s="38"/>
      <c r="AD765" s="38"/>
      <c r="AE765" s="38"/>
      <c r="AF765" s="38"/>
      <c r="AG765" s="38"/>
      <c r="AI765" s="38"/>
      <c r="AJ765" s="38"/>
      <c r="AK765" s="38"/>
      <c r="AL765" s="38"/>
      <c r="AM765" s="38"/>
      <c r="AN765" s="38"/>
      <c r="AO765" s="38"/>
      <c r="AP765" s="38"/>
      <c r="AQ765" s="38"/>
      <c r="AR765" s="38"/>
      <c r="AT765" s="38"/>
      <c r="AU765" s="38"/>
      <c r="AV765" s="38"/>
      <c r="AW765" s="38"/>
      <c r="AX765" s="38"/>
      <c r="AY765" s="38"/>
      <c r="AZ765" s="38"/>
      <c r="BA765" s="38"/>
      <c r="BB765" s="38"/>
      <c r="BC765" s="38"/>
      <c r="BE765" s="38"/>
      <c r="BF765" s="38"/>
      <c r="BG765" s="38"/>
      <c r="BH765" s="38"/>
      <c r="BI765" s="38"/>
      <c r="BJ765" s="38"/>
      <c r="BK765" s="38"/>
      <c r="BL765" s="38"/>
      <c r="BM765" s="38"/>
      <c r="BN765" s="38"/>
      <c r="BP765" s="38"/>
      <c r="BQ765" s="38"/>
      <c r="BR765" s="38"/>
      <c r="BS765" s="38"/>
      <c r="BT765" s="38"/>
      <c r="BU765" s="38"/>
      <c r="BV765" s="38"/>
      <c r="BW765" s="38"/>
      <c r="BX765" s="38"/>
      <c r="BY765" s="38"/>
      <c r="BZ765" s="38"/>
      <c r="CA765" s="270"/>
      <c r="CB765" s="38"/>
      <c r="CC765" s="270"/>
      <c r="CD765" s="38"/>
      <c r="CE765" s="38"/>
      <c r="CF765" s="38"/>
      <c r="CG765" s="38"/>
    </row>
    <row r="766" spans="5:85">
      <c r="E766" s="38"/>
      <c r="F766" s="38"/>
      <c r="G766" s="38"/>
      <c r="H766" s="38"/>
      <c r="I766" s="38"/>
      <c r="J766" s="38"/>
      <c r="K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X766" s="38"/>
      <c r="Y766" s="38"/>
      <c r="Z766" s="38"/>
      <c r="AA766" s="38"/>
      <c r="AB766" s="38"/>
      <c r="AC766" s="38"/>
      <c r="AD766" s="38"/>
      <c r="AE766" s="38"/>
      <c r="AF766" s="38"/>
      <c r="AG766" s="38"/>
      <c r="AI766" s="38"/>
      <c r="AJ766" s="38"/>
      <c r="AK766" s="38"/>
      <c r="AL766" s="38"/>
      <c r="AM766" s="38"/>
      <c r="AN766" s="38"/>
      <c r="AO766" s="38"/>
      <c r="AP766" s="38"/>
      <c r="AQ766" s="38"/>
      <c r="AR766" s="38"/>
      <c r="AT766" s="38"/>
      <c r="AU766" s="38"/>
      <c r="AV766" s="38"/>
      <c r="AW766" s="38"/>
      <c r="AX766" s="38"/>
      <c r="AY766" s="38"/>
      <c r="AZ766" s="38"/>
      <c r="BA766" s="38"/>
      <c r="BB766" s="38"/>
      <c r="BC766" s="38"/>
      <c r="BE766" s="38"/>
      <c r="BF766" s="38"/>
      <c r="BG766" s="38"/>
      <c r="BH766" s="38"/>
      <c r="BI766" s="38"/>
      <c r="BJ766" s="38"/>
      <c r="BK766" s="38"/>
      <c r="BL766" s="38"/>
      <c r="BM766" s="38"/>
      <c r="BN766" s="38"/>
      <c r="BP766" s="38"/>
      <c r="BQ766" s="38"/>
      <c r="BR766" s="38"/>
      <c r="BS766" s="38"/>
      <c r="BT766" s="38"/>
      <c r="BU766" s="38"/>
      <c r="BV766" s="38"/>
      <c r="BW766" s="38"/>
      <c r="BX766" s="38"/>
      <c r="BY766" s="38"/>
      <c r="BZ766" s="38"/>
      <c r="CA766" s="270"/>
      <c r="CB766" s="38"/>
      <c r="CC766" s="270"/>
      <c r="CD766" s="38"/>
      <c r="CE766" s="38"/>
      <c r="CF766" s="38"/>
      <c r="CG766" s="38"/>
    </row>
    <row r="767" spans="5:85">
      <c r="E767" s="38"/>
      <c r="F767" s="38"/>
      <c r="G767" s="38"/>
      <c r="H767" s="38"/>
      <c r="I767" s="38"/>
      <c r="J767" s="38"/>
      <c r="K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X767" s="38"/>
      <c r="Y767" s="38"/>
      <c r="Z767" s="38"/>
      <c r="AA767" s="38"/>
      <c r="AB767" s="38"/>
      <c r="AC767" s="38"/>
      <c r="AD767" s="38"/>
      <c r="AE767" s="38"/>
      <c r="AF767" s="38"/>
      <c r="AG767" s="38"/>
      <c r="AI767" s="38"/>
      <c r="AJ767" s="38"/>
      <c r="AK767" s="38"/>
      <c r="AL767" s="38"/>
      <c r="AM767" s="38"/>
      <c r="AN767" s="38"/>
      <c r="AO767" s="38"/>
      <c r="AP767" s="38"/>
      <c r="AQ767" s="38"/>
      <c r="AR767" s="38"/>
      <c r="AT767" s="38"/>
      <c r="AU767" s="38"/>
      <c r="AV767" s="38"/>
      <c r="AW767" s="38"/>
      <c r="AX767" s="38"/>
      <c r="AY767" s="38"/>
      <c r="AZ767" s="38"/>
      <c r="BA767" s="38"/>
      <c r="BB767" s="38"/>
      <c r="BC767" s="38"/>
      <c r="BE767" s="38"/>
      <c r="BF767" s="38"/>
      <c r="BG767" s="38"/>
      <c r="BH767" s="38"/>
      <c r="BI767" s="38"/>
      <c r="BJ767" s="38"/>
      <c r="BK767" s="38"/>
      <c r="BL767" s="38"/>
      <c r="BM767" s="38"/>
      <c r="BN767" s="38"/>
      <c r="BP767" s="38"/>
      <c r="BQ767" s="38"/>
      <c r="BR767" s="38"/>
      <c r="BS767" s="38"/>
      <c r="BT767" s="38"/>
      <c r="BU767" s="38"/>
      <c r="BV767" s="38"/>
      <c r="BW767" s="38"/>
      <c r="BX767" s="38"/>
      <c r="BY767" s="38"/>
      <c r="BZ767" s="38"/>
      <c r="CA767" s="270"/>
      <c r="CB767" s="38"/>
      <c r="CC767" s="270"/>
      <c r="CD767" s="38"/>
      <c r="CE767" s="38"/>
      <c r="CF767" s="38"/>
      <c r="CG767" s="38"/>
    </row>
    <row r="768" spans="5:85">
      <c r="E768" s="38"/>
      <c r="F768" s="38"/>
      <c r="G768" s="38"/>
      <c r="H768" s="38"/>
      <c r="I768" s="38"/>
      <c r="J768" s="38"/>
      <c r="K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X768" s="38"/>
      <c r="Y768" s="38"/>
      <c r="Z768" s="38"/>
      <c r="AA768" s="38"/>
      <c r="AB768" s="38"/>
      <c r="AC768" s="38"/>
      <c r="AD768" s="38"/>
      <c r="AE768" s="38"/>
      <c r="AF768" s="38"/>
      <c r="AG768" s="38"/>
      <c r="AI768" s="38"/>
      <c r="AJ768" s="38"/>
      <c r="AK768" s="38"/>
      <c r="AL768" s="38"/>
      <c r="AM768" s="38"/>
      <c r="AN768" s="38"/>
      <c r="AO768" s="38"/>
      <c r="AP768" s="38"/>
      <c r="AQ768" s="38"/>
      <c r="AR768" s="38"/>
      <c r="AT768" s="38"/>
      <c r="AU768" s="38"/>
      <c r="AV768" s="38"/>
      <c r="AW768" s="38"/>
      <c r="AX768" s="38"/>
      <c r="AY768" s="38"/>
      <c r="AZ768" s="38"/>
      <c r="BA768" s="38"/>
      <c r="BB768" s="38"/>
      <c r="BC768" s="38"/>
      <c r="BE768" s="38"/>
      <c r="BF768" s="38"/>
      <c r="BG768" s="38"/>
      <c r="BH768" s="38"/>
      <c r="BI768" s="38"/>
      <c r="BJ768" s="38"/>
      <c r="BK768" s="38"/>
      <c r="BL768" s="38"/>
      <c r="BM768" s="38"/>
      <c r="BN768" s="38"/>
      <c r="BP768" s="38"/>
      <c r="BQ768" s="38"/>
      <c r="BR768" s="38"/>
      <c r="BS768" s="38"/>
      <c r="BT768" s="38"/>
      <c r="BU768" s="38"/>
      <c r="BV768" s="38"/>
      <c r="BW768" s="38"/>
      <c r="BX768" s="38"/>
      <c r="BY768" s="38"/>
      <c r="BZ768" s="38"/>
      <c r="CA768" s="270"/>
      <c r="CB768" s="38"/>
      <c r="CC768" s="270"/>
      <c r="CD768" s="38"/>
      <c r="CE768" s="38"/>
      <c r="CF768" s="38"/>
      <c r="CG768" s="38"/>
    </row>
    <row r="769" spans="5:85">
      <c r="E769" s="38"/>
      <c r="F769" s="38"/>
      <c r="G769" s="38"/>
      <c r="H769" s="38"/>
      <c r="I769" s="38"/>
      <c r="J769" s="38"/>
      <c r="K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X769" s="38"/>
      <c r="Y769" s="38"/>
      <c r="Z769" s="38"/>
      <c r="AA769" s="38"/>
      <c r="AB769" s="38"/>
      <c r="AC769" s="38"/>
      <c r="AD769" s="38"/>
      <c r="AE769" s="38"/>
      <c r="AF769" s="38"/>
      <c r="AG769" s="38"/>
      <c r="AI769" s="38"/>
      <c r="AJ769" s="38"/>
      <c r="AK769" s="38"/>
      <c r="AL769" s="38"/>
      <c r="AM769" s="38"/>
      <c r="AN769" s="38"/>
      <c r="AO769" s="38"/>
      <c r="AP769" s="38"/>
      <c r="AQ769" s="38"/>
      <c r="AR769" s="38"/>
      <c r="AT769" s="38"/>
      <c r="AU769" s="38"/>
      <c r="AV769" s="38"/>
      <c r="AW769" s="38"/>
      <c r="AX769" s="38"/>
      <c r="AY769" s="38"/>
      <c r="AZ769" s="38"/>
      <c r="BA769" s="38"/>
      <c r="BB769" s="38"/>
      <c r="BC769" s="38"/>
      <c r="BE769" s="38"/>
      <c r="BF769" s="38"/>
      <c r="BG769" s="38"/>
      <c r="BH769" s="38"/>
      <c r="BI769" s="38"/>
      <c r="BJ769" s="38"/>
      <c r="BK769" s="38"/>
      <c r="BL769" s="38"/>
      <c r="BM769" s="38"/>
      <c r="BN769" s="38"/>
      <c r="BP769" s="38"/>
      <c r="BQ769" s="38"/>
      <c r="BR769" s="38"/>
      <c r="BS769" s="38"/>
      <c r="BT769" s="38"/>
      <c r="BU769" s="38"/>
      <c r="BV769" s="38"/>
      <c r="BW769" s="38"/>
      <c r="BX769" s="38"/>
      <c r="BY769" s="38"/>
      <c r="BZ769" s="38"/>
      <c r="CA769" s="270"/>
      <c r="CB769" s="38"/>
      <c r="CC769" s="270"/>
      <c r="CD769" s="38"/>
      <c r="CE769" s="38"/>
      <c r="CF769" s="38"/>
      <c r="CG769" s="38"/>
    </row>
    <row r="770" spans="5:85">
      <c r="E770" s="38"/>
      <c r="F770" s="38"/>
      <c r="G770" s="38"/>
      <c r="H770" s="38"/>
      <c r="I770" s="38"/>
      <c r="J770" s="38"/>
      <c r="K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X770" s="38"/>
      <c r="Y770" s="38"/>
      <c r="Z770" s="38"/>
      <c r="AA770" s="38"/>
      <c r="AB770" s="38"/>
      <c r="AC770" s="38"/>
      <c r="AD770" s="38"/>
      <c r="AE770" s="38"/>
      <c r="AF770" s="38"/>
      <c r="AG770" s="38"/>
      <c r="AI770" s="38"/>
      <c r="AJ770" s="38"/>
      <c r="AK770" s="38"/>
      <c r="AL770" s="38"/>
      <c r="AM770" s="38"/>
      <c r="AN770" s="38"/>
      <c r="AO770" s="38"/>
      <c r="AP770" s="38"/>
      <c r="AQ770" s="38"/>
      <c r="AR770" s="38"/>
      <c r="AT770" s="38"/>
      <c r="AU770" s="38"/>
      <c r="AV770" s="38"/>
      <c r="AW770" s="38"/>
      <c r="AX770" s="38"/>
      <c r="AY770" s="38"/>
      <c r="AZ770" s="38"/>
      <c r="BA770" s="38"/>
      <c r="BB770" s="38"/>
      <c r="BC770" s="38"/>
      <c r="BE770" s="38"/>
      <c r="BF770" s="38"/>
      <c r="BG770" s="38"/>
      <c r="BH770" s="38"/>
      <c r="BI770" s="38"/>
      <c r="BJ770" s="38"/>
      <c r="BK770" s="38"/>
      <c r="BL770" s="38"/>
      <c r="BM770" s="38"/>
      <c r="BN770" s="38"/>
      <c r="BP770" s="38"/>
      <c r="BQ770" s="38"/>
      <c r="BR770" s="38"/>
      <c r="BS770" s="38"/>
      <c r="BT770" s="38"/>
      <c r="BU770" s="38"/>
      <c r="BV770" s="38"/>
      <c r="BW770" s="38"/>
      <c r="BX770" s="38"/>
      <c r="BY770" s="38"/>
      <c r="BZ770" s="38"/>
      <c r="CA770" s="270"/>
      <c r="CB770" s="38"/>
      <c r="CC770" s="270"/>
      <c r="CD770" s="38"/>
      <c r="CE770" s="38"/>
      <c r="CF770" s="38"/>
      <c r="CG770" s="38"/>
    </row>
    <row r="771" spans="5:85">
      <c r="E771" s="38"/>
      <c r="F771" s="38"/>
      <c r="G771" s="38"/>
      <c r="H771" s="38"/>
      <c r="I771" s="38"/>
      <c r="J771" s="38"/>
      <c r="K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X771" s="38"/>
      <c r="Y771" s="38"/>
      <c r="Z771" s="38"/>
      <c r="AA771" s="38"/>
      <c r="AB771" s="38"/>
      <c r="AC771" s="38"/>
      <c r="AD771" s="38"/>
      <c r="AE771" s="38"/>
      <c r="AF771" s="38"/>
      <c r="AG771" s="38"/>
      <c r="AI771" s="38"/>
      <c r="AJ771" s="38"/>
      <c r="AK771" s="38"/>
      <c r="AL771" s="38"/>
      <c r="AM771" s="38"/>
      <c r="AN771" s="38"/>
      <c r="AO771" s="38"/>
      <c r="AP771" s="38"/>
      <c r="AQ771" s="38"/>
      <c r="AR771" s="38"/>
      <c r="AT771" s="38"/>
      <c r="AU771" s="38"/>
      <c r="AV771" s="38"/>
      <c r="AW771" s="38"/>
      <c r="AX771" s="38"/>
      <c r="AY771" s="38"/>
      <c r="AZ771" s="38"/>
      <c r="BA771" s="38"/>
      <c r="BB771" s="38"/>
      <c r="BC771" s="38"/>
      <c r="BE771" s="38"/>
      <c r="BF771" s="38"/>
      <c r="BG771" s="38"/>
      <c r="BH771" s="38"/>
      <c r="BI771" s="38"/>
      <c r="BJ771" s="38"/>
      <c r="BK771" s="38"/>
      <c r="BL771" s="38"/>
      <c r="BM771" s="38"/>
      <c r="BN771" s="38"/>
      <c r="BP771" s="38"/>
      <c r="BQ771" s="38"/>
      <c r="BR771" s="38"/>
      <c r="BS771" s="38"/>
      <c r="BT771" s="38"/>
      <c r="BU771" s="38"/>
      <c r="BV771" s="38"/>
      <c r="BW771" s="38"/>
      <c r="BX771" s="38"/>
      <c r="BY771" s="38"/>
      <c r="BZ771" s="38"/>
      <c r="CA771" s="270"/>
      <c r="CB771" s="38"/>
      <c r="CC771" s="270"/>
      <c r="CD771" s="38"/>
      <c r="CE771" s="38"/>
      <c r="CF771" s="38"/>
      <c r="CG771" s="38"/>
    </row>
    <row r="772" spans="5:85">
      <c r="E772" s="38"/>
      <c r="F772" s="38"/>
      <c r="G772" s="38"/>
      <c r="H772" s="38"/>
      <c r="I772" s="38"/>
      <c r="J772" s="38"/>
      <c r="K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X772" s="38"/>
      <c r="Y772" s="38"/>
      <c r="Z772" s="38"/>
      <c r="AA772" s="38"/>
      <c r="AB772" s="38"/>
      <c r="AC772" s="38"/>
      <c r="AD772" s="38"/>
      <c r="AE772" s="38"/>
      <c r="AF772" s="38"/>
      <c r="AG772" s="38"/>
      <c r="AI772" s="38"/>
      <c r="AJ772" s="38"/>
      <c r="AK772" s="38"/>
      <c r="AL772" s="38"/>
      <c r="AM772" s="38"/>
      <c r="AN772" s="38"/>
      <c r="AO772" s="38"/>
      <c r="AP772" s="38"/>
      <c r="AQ772" s="38"/>
      <c r="AR772" s="38"/>
      <c r="AT772" s="38"/>
      <c r="AU772" s="38"/>
      <c r="AV772" s="38"/>
      <c r="AW772" s="38"/>
      <c r="AX772" s="38"/>
      <c r="AY772" s="38"/>
      <c r="AZ772" s="38"/>
      <c r="BA772" s="38"/>
      <c r="BB772" s="38"/>
      <c r="BC772" s="38"/>
      <c r="BE772" s="38"/>
      <c r="BF772" s="38"/>
      <c r="BG772" s="38"/>
      <c r="BH772" s="38"/>
      <c r="BI772" s="38"/>
      <c r="BJ772" s="38"/>
      <c r="BK772" s="38"/>
      <c r="BL772" s="38"/>
      <c r="BM772" s="38"/>
      <c r="BN772" s="38"/>
      <c r="BP772" s="38"/>
      <c r="BQ772" s="38"/>
      <c r="BR772" s="38"/>
      <c r="BS772" s="38"/>
      <c r="BT772" s="38"/>
      <c r="BU772" s="38"/>
      <c r="BV772" s="38"/>
      <c r="BW772" s="38"/>
      <c r="BX772" s="38"/>
      <c r="BY772" s="38"/>
      <c r="BZ772" s="38"/>
      <c r="CA772" s="270"/>
      <c r="CB772" s="38"/>
      <c r="CC772" s="270"/>
      <c r="CD772" s="38"/>
      <c r="CE772" s="38"/>
      <c r="CF772" s="38"/>
      <c r="CG772" s="38"/>
    </row>
    <row r="773" spans="5:85">
      <c r="E773" s="38"/>
      <c r="F773" s="38"/>
      <c r="G773" s="38"/>
      <c r="H773" s="38"/>
      <c r="I773" s="38"/>
      <c r="J773" s="38"/>
      <c r="K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X773" s="38"/>
      <c r="Y773" s="38"/>
      <c r="Z773" s="38"/>
      <c r="AA773" s="38"/>
      <c r="AB773" s="38"/>
      <c r="AC773" s="38"/>
      <c r="AD773" s="38"/>
      <c r="AE773" s="38"/>
      <c r="AF773" s="38"/>
      <c r="AG773" s="38"/>
      <c r="AI773" s="38"/>
      <c r="AJ773" s="38"/>
      <c r="AK773" s="38"/>
      <c r="AL773" s="38"/>
      <c r="AM773" s="38"/>
      <c r="AN773" s="38"/>
      <c r="AO773" s="38"/>
      <c r="AP773" s="38"/>
      <c r="AQ773" s="38"/>
      <c r="AR773" s="38"/>
      <c r="AT773" s="38"/>
      <c r="AU773" s="38"/>
      <c r="AV773" s="38"/>
      <c r="AW773" s="38"/>
      <c r="AX773" s="38"/>
      <c r="AY773" s="38"/>
      <c r="AZ773" s="38"/>
      <c r="BA773" s="38"/>
      <c r="BB773" s="38"/>
      <c r="BC773" s="38"/>
      <c r="BE773" s="38"/>
      <c r="BF773" s="38"/>
      <c r="BG773" s="38"/>
      <c r="BH773" s="38"/>
      <c r="BI773" s="38"/>
      <c r="BJ773" s="38"/>
      <c r="BK773" s="38"/>
      <c r="BL773" s="38"/>
      <c r="BM773" s="38"/>
      <c r="BN773" s="38"/>
      <c r="BP773" s="38"/>
      <c r="BQ773" s="38"/>
      <c r="BR773" s="38"/>
      <c r="BS773" s="38"/>
      <c r="BT773" s="38"/>
      <c r="BU773" s="38"/>
      <c r="BV773" s="38"/>
      <c r="BW773" s="38"/>
      <c r="BX773" s="38"/>
      <c r="BY773" s="38"/>
      <c r="BZ773" s="38"/>
      <c r="CA773" s="270"/>
      <c r="CB773" s="38"/>
      <c r="CC773" s="270"/>
      <c r="CD773" s="38"/>
      <c r="CE773" s="38"/>
      <c r="CF773" s="38"/>
      <c r="CG773" s="38"/>
    </row>
    <row r="774" spans="5:85">
      <c r="E774" s="38"/>
      <c r="F774" s="38"/>
      <c r="G774" s="38"/>
      <c r="H774" s="38"/>
      <c r="I774" s="38"/>
      <c r="J774" s="38"/>
      <c r="K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X774" s="38"/>
      <c r="Y774" s="38"/>
      <c r="Z774" s="38"/>
      <c r="AA774" s="38"/>
      <c r="AB774" s="38"/>
      <c r="AC774" s="38"/>
      <c r="AD774" s="38"/>
      <c r="AE774" s="38"/>
      <c r="AF774" s="38"/>
      <c r="AG774" s="38"/>
      <c r="AI774" s="38"/>
      <c r="AJ774" s="38"/>
      <c r="AK774" s="38"/>
      <c r="AL774" s="38"/>
      <c r="AM774" s="38"/>
      <c r="AN774" s="38"/>
      <c r="AO774" s="38"/>
      <c r="AP774" s="38"/>
      <c r="AQ774" s="38"/>
      <c r="AR774" s="38"/>
      <c r="AT774" s="38"/>
      <c r="AU774" s="38"/>
      <c r="AV774" s="38"/>
      <c r="AW774" s="38"/>
      <c r="AX774" s="38"/>
      <c r="AY774" s="38"/>
      <c r="AZ774" s="38"/>
      <c r="BA774" s="38"/>
      <c r="BB774" s="38"/>
      <c r="BC774" s="38"/>
      <c r="BE774" s="38"/>
      <c r="BF774" s="38"/>
      <c r="BG774" s="38"/>
      <c r="BH774" s="38"/>
      <c r="BI774" s="38"/>
      <c r="BJ774" s="38"/>
      <c r="BK774" s="38"/>
      <c r="BL774" s="38"/>
      <c r="BM774" s="38"/>
      <c r="BN774" s="38"/>
      <c r="BP774" s="38"/>
      <c r="BQ774" s="38"/>
      <c r="BR774" s="38"/>
      <c r="BS774" s="38"/>
      <c r="BT774" s="38"/>
      <c r="BU774" s="38"/>
      <c r="BV774" s="38"/>
      <c r="BW774" s="38"/>
      <c r="BX774" s="38"/>
      <c r="BY774" s="38"/>
      <c r="BZ774" s="38"/>
      <c r="CA774" s="270"/>
      <c r="CB774" s="38"/>
      <c r="CC774" s="270"/>
      <c r="CD774" s="38"/>
      <c r="CE774" s="38"/>
      <c r="CF774" s="38"/>
      <c r="CG774" s="38"/>
    </row>
    <row r="775" spans="5:85">
      <c r="E775" s="38"/>
      <c r="F775" s="38"/>
      <c r="G775" s="38"/>
      <c r="H775" s="38"/>
      <c r="I775" s="38"/>
      <c r="J775" s="38"/>
      <c r="K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X775" s="38"/>
      <c r="Y775" s="38"/>
      <c r="Z775" s="38"/>
      <c r="AA775" s="38"/>
      <c r="AB775" s="38"/>
      <c r="AC775" s="38"/>
      <c r="AD775" s="38"/>
      <c r="AE775" s="38"/>
      <c r="AF775" s="38"/>
      <c r="AG775" s="38"/>
      <c r="AI775" s="38"/>
      <c r="AJ775" s="38"/>
      <c r="AK775" s="38"/>
      <c r="AL775" s="38"/>
      <c r="AM775" s="38"/>
      <c r="AN775" s="38"/>
      <c r="AO775" s="38"/>
      <c r="AP775" s="38"/>
      <c r="AQ775" s="38"/>
      <c r="AR775" s="38"/>
      <c r="AT775" s="38"/>
      <c r="AU775" s="38"/>
      <c r="AV775" s="38"/>
      <c r="AW775" s="38"/>
      <c r="AX775" s="38"/>
      <c r="AY775" s="38"/>
      <c r="AZ775" s="38"/>
      <c r="BA775" s="38"/>
      <c r="BB775" s="38"/>
      <c r="BC775" s="38"/>
      <c r="BE775" s="38"/>
      <c r="BF775" s="38"/>
      <c r="BG775" s="38"/>
      <c r="BH775" s="38"/>
      <c r="BI775" s="38"/>
      <c r="BJ775" s="38"/>
      <c r="BK775" s="38"/>
      <c r="BL775" s="38"/>
      <c r="BM775" s="38"/>
      <c r="BN775" s="38"/>
      <c r="BP775" s="38"/>
      <c r="BQ775" s="38"/>
      <c r="BR775" s="38"/>
      <c r="BS775" s="38"/>
      <c r="BT775" s="38"/>
      <c r="BU775" s="38"/>
      <c r="BV775" s="38"/>
      <c r="BW775" s="38"/>
      <c r="BX775" s="38"/>
      <c r="BY775" s="38"/>
      <c r="BZ775" s="38"/>
      <c r="CA775" s="270"/>
      <c r="CB775" s="38"/>
      <c r="CC775" s="270"/>
      <c r="CD775" s="38"/>
      <c r="CE775" s="38"/>
      <c r="CF775" s="38"/>
      <c r="CG775" s="38"/>
    </row>
    <row r="776" spans="5:85">
      <c r="E776" s="38"/>
      <c r="F776" s="38"/>
      <c r="G776" s="38"/>
      <c r="H776" s="38"/>
      <c r="I776" s="38"/>
      <c r="J776" s="38"/>
      <c r="K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X776" s="38"/>
      <c r="Y776" s="38"/>
      <c r="Z776" s="38"/>
      <c r="AA776" s="38"/>
      <c r="AB776" s="38"/>
      <c r="AC776" s="38"/>
      <c r="AD776" s="38"/>
      <c r="AE776" s="38"/>
      <c r="AF776" s="38"/>
      <c r="AG776" s="38"/>
      <c r="AI776" s="38"/>
      <c r="AJ776" s="38"/>
      <c r="AK776" s="38"/>
      <c r="AL776" s="38"/>
      <c r="AM776" s="38"/>
      <c r="AN776" s="38"/>
      <c r="AO776" s="38"/>
      <c r="AP776" s="38"/>
      <c r="AQ776" s="38"/>
      <c r="AR776" s="38"/>
      <c r="AT776" s="38"/>
      <c r="AU776" s="38"/>
      <c r="AV776" s="38"/>
      <c r="AW776" s="38"/>
      <c r="AX776" s="38"/>
      <c r="AY776" s="38"/>
      <c r="AZ776" s="38"/>
      <c r="BA776" s="38"/>
      <c r="BB776" s="38"/>
      <c r="BC776" s="38"/>
      <c r="BE776" s="38"/>
      <c r="BF776" s="38"/>
      <c r="BG776" s="38"/>
      <c r="BH776" s="38"/>
      <c r="BI776" s="38"/>
      <c r="BJ776" s="38"/>
      <c r="BK776" s="38"/>
      <c r="BL776" s="38"/>
      <c r="BM776" s="38"/>
      <c r="BN776" s="38"/>
      <c r="BP776" s="38"/>
      <c r="BQ776" s="38"/>
      <c r="BR776" s="38"/>
      <c r="BS776" s="38"/>
      <c r="BT776" s="38"/>
      <c r="BU776" s="38"/>
      <c r="BV776" s="38"/>
      <c r="BW776" s="38"/>
      <c r="BX776" s="38"/>
      <c r="BY776" s="38"/>
      <c r="BZ776" s="38"/>
      <c r="CA776" s="270"/>
      <c r="CB776" s="38"/>
      <c r="CC776" s="270"/>
      <c r="CD776" s="38"/>
      <c r="CE776" s="38"/>
      <c r="CF776" s="38"/>
      <c r="CG776" s="38"/>
    </row>
    <row r="777" spans="5:85">
      <c r="E777" s="38"/>
      <c r="F777" s="38"/>
      <c r="G777" s="38"/>
      <c r="H777" s="38"/>
      <c r="I777" s="38"/>
      <c r="J777" s="38"/>
      <c r="K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  <c r="AT777" s="38"/>
      <c r="AU777" s="38"/>
      <c r="AV777" s="38"/>
      <c r="AW777" s="38"/>
      <c r="AX777" s="38"/>
      <c r="AY777" s="38"/>
      <c r="AZ777" s="38"/>
      <c r="BA777" s="38"/>
      <c r="BB777" s="38"/>
      <c r="BC777" s="38"/>
      <c r="BE777" s="38"/>
      <c r="BF777" s="38"/>
      <c r="BG777" s="38"/>
      <c r="BH777" s="38"/>
      <c r="BI777" s="38"/>
      <c r="BJ777" s="38"/>
      <c r="BK777" s="38"/>
      <c r="BL777" s="38"/>
      <c r="BM777" s="38"/>
      <c r="BN777" s="38"/>
      <c r="BP777" s="38"/>
      <c r="BQ777" s="38"/>
      <c r="BR777" s="38"/>
      <c r="BS777" s="38"/>
      <c r="BT777" s="38"/>
      <c r="BU777" s="38"/>
      <c r="BV777" s="38"/>
      <c r="BW777" s="38"/>
      <c r="BX777" s="38"/>
      <c r="BY777" s="38"/>
      <c r="BZ777" s="38"/>
      <c r="CA777" s="270"/>
      <c r="CB777" s="38"/>
      <c r="CC777" s="270"/>
      <c r="CD777" s="38"/>
      <c r="CE777" s="38"/>
      <c r="CF777" s="38"/>
      <c r="CG777" s="38"/>
    </row>
    <row r="778" spans="5:85">
      <c r="E778" s="38"/>
      <c r="F778" s="38"/>
      <c r="G778" s="38"/>
      <c r="H778" s="38"/>
      <c r="I778" s="38"/>
      <c r="J778" s="38"/>
      <c r="K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  <c r="AT778" s="38"/>
      <c r="AU778" s="38"/>
      <c r="AV778" s="38"/>
      <c r="AW778" s="38"/>
      <c r="AX778" s="38"/>
      <c r="AY778" s="38"/>
      <c r="AZ778" s="38"/>
      <c r="BA778" s="38"/>
      <c r="BB778" s="38"/>
      <c r="BC778" s="38"/>
      <c r="BE778" s="38"/>
      <c r="BF778" s="38"/>
      <c r="BG778" s="38"/>
      <c r="BH778" s="38"/>
      <c r="BI778" s="38"/>
      <c r="BJ778" s="38"/>
      <c r="BK778" s="38"/>
      <c r="BL778" s="38"/>
      <c r="BM778" s="38"/>
      <c r="BN778" s="38"/>
      <c r="BP778" s="38"/>
      <c r="BQ778" s="38"/>
      <c r="BR778" s="38"/>
      <c r="BS778" s="38"/>
      <c r="BT778" s="38"/>
      <c r="BU778" s="38"/>
      <c r="BV778" s="38"/>
      <c r="BW778" s="38"/>
      <c r="BX778" s="38"/>
      <c r="BY778" s="38"/>
      <c r="BZ778" s="38"/>
      <c r="CA778" s="270"/>
      <c r="CB778" s="38"/>
      <c r="CC778" s="270"/>
      <c r="CD778" s="38"/>
      <c r="CE778" s="38"/>
      <c r="CF778" s="38"/>
      <c r="CG778" s="38"/>
    </row>
    <row r="779" spans="5:85">
      <c r="E779" s="38"/>
      <c r="F779" s="38"/>
      <c r="G779" s="38"/>
      <c r="H779" s="38"/>
      <c r="I779" s="38"/>
      <c r="J779" s="38"/>
      <c r="K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  <c r="AT779" s="38"/>
      <c r="AU779" s="38"/>
      <c r="AV779" s="38"/>
      <c r="AW779" s="38"/>
      <c r="AX779" s="38"/>
      <c r="AY779" s="38"/>
      <c r="AZ779" s="38"/>
      <c r="BA779" s="38"/>
      <c r="BB779" s="38"/>
      <c r="BC779" s="38"/>
      <c r="BE779" s="38"/>
      <c r="BF779" s="38"/>
      <c r="BG779" s="38"/>
      <c r="BH779" s="38"/>
      <c r="BI779" s="38"/>
      <c r="BJ779" s="38"/>
      <c r="BK779" s="38"/>
      <c r="BL779" s="38"/>
      <c r="BM779" s="38"/>
      <c r="BN779" s="38"/>
      <c r="BP779" s="38"/>
      <c r="BQ779" s="38"/>
      <c r="BR779" s="38"/>
      <c r="BS779" s="38"/>
      <c r="BT779" s="38"/>
      <c r="BU779" s="38"/>
      <c r="BV779" s="38"/>
      <c r="BW779" s="38"/>
      <c r="BX779" s="38"/>
      <c r="BY779" s="38"/>
      <c r="BZ779" s="38"/>
      <c r="CA779" s="270"/>
      <c r="CB779" s="38"/>
      <c r="CC779" s="270"/>
      <c r="CD779" s="38"/>
      <c r="CE779" s="38"/>
      <c r="CF779" s="38"/>
      <c r="CG779" s="38"/>
    </row>
    <row r="780" spans="5:85">
      <c r="E780" s="38"/>
      <c r="F780" s="38"/>
      <c r="G780" s="38"/>
      <c r="H780" s="38"/>
      <c r="I780" s="38"/>
      <c r="J780" s="38"/>
      <c r="K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X780" s="38"/>
      <c r="Y780" s="38"/>
      <c r="Z780" s="38"/>
      <c r="AA780" s="38"/>
      <c r="AB780" s="38"/>
      <c r="AC780" s="38"/>
      <c r="AD780" s="38"/>
      <c r="AE780" s="38"/>
      <c r="AF780" s="38"/>
      <c r="AG780" s="38"/>
      <c r="AI780" s="38"/>
      <c r="AJ780" s="38"/>
      <c r="AK780" s="38"/>
      <c r="AL780" s="38"/>
      <c r="AM780" s="38"/>
      <c r="AN780" s="38"/>
      <c r="AO780" s="38"/>
      <c r="AP780" s="38"/>
      <c r="AQ780" s="38"/>
      <c r="AR780" s="38"/>
      <c r="AT780" s="38"/>
      <c r="AU780" s="38"/>
      <c r="AV780" s="38"/>
      <c r="AW780" s="38"/>
      <c r="AX780" s="38"/>
      <c r="AY780" s="38"/>
      <c r="AZ780" s="38"/>
      <c r="BA780" s="38"/>
      <c r="BB780" s="38"/>
      <c r="BC780" s="38"/>
      <c r="BE780" s="38"/>
      <c r="BF780" s="38"/>
      <c r="BG780" s="38"/>
      <c r="BH780" s="38"/>
      <c r="BI780" s="38"/>
      <c r="BJ780" s="38"/>
      <c r="BK780" s="38"/>
      <c r="BL780" s="38"/>
      <c r="BM780" s="38"/>
      <c r="BN780" s="38"/>
      <c r="BP780" s="38"/>
      <c r="BQ780" s="38"/>
      <c r="BR780" s="38"/>
      <c r="BS780" s="38"/>
      <c r="BT780" s="38"/>
      <c r="BU780" s="38"/>
      <c r="BV780" s="38"/>
      <c r="BW780" s="38"/>
      <c r="BX780" s="38"/>
      <c r="BY780" s="38"/>
      <c r="BZ780" s="38"/>
      <c r="CA780" s="270"/>
      <c r="CB780" s="38"/>
      <c r="CC780" s="270"/>
      <c r="CD780" s="38"/>
      <c r="CE780" s="38"/>
      <c r="CF780" s="38"/>
      <c r="CG780" s="38"/>
    </row>
    <row r="781" spans="5:85">
      <c r="E781" s="38"/>
      <c r="F781" s="38"/>
      <c r="G781" s="38"/>
      <c r="H781" s="38"/>
      <c r="I781" s="38"/>
      <c r="J781" s="38"/>
      <c r="K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X781" s="38"/>
      <c r="Y781" s="38"/>
      <c r="Z781" s="38"/>
      <c r="AA781" s="38"/>
      <c r="AB781" s="38"/>
      <c r="AC781" s="38"/>
      <c r="AD781" s="38"/>
      <c r="AE781" s="38"/>
      <c r="AF781" s="38"/>
      <c r="AG781" s="38"/>
      <c r="AI781" s="38"/>
      <c r="AJ781" s="38"/>
      <c r="AK781" s="38"/>
      <c r="AL781" s="38"/>
      <c r="AM781" s="38"/>
      <c r="AN781" s="38"/>
      <c r="AO781" s="38"/>
      <c r="AP781" s="38"/>
      <c r="AQ781" s="38"/>
      <c r="AR781" s="38"/>
      <c r="AT781" s="38"/>
      <c r="AU781" s="38"/>
      <c r="AV781" s="38"/>
      <c r="AW781" s="38"/>
      <c r="AX781" s="38"/>
      <c r="AY781" s="38"/>
      <c r="AZ781" s="38"/>
      <c r="BA781" s="38"/>
      <c r="BB781" s="38"/>
      <c r="BC781" s="38"/>
      <c r="BE781" s="38"/>
      <c r="BF781" s="38"/>
      <c r="BG781" s="38"/>
      <c r="BH781" s="38"/>
      <c r="BI781" s="38"/>
      <c r="BJ781" s="38"/>
      <c r="BK781" s="38"/>
      <c r="BL781" s="38"/>
      <c r="BM781" s="38"/>
      <c r="BN781" s="38"/>
      <c r="BP781" s="38"/>
      <c r="BQ781" s="38"/>
      <c r="BR781" s="38"/>
      <c r="BS781" s="38"/>
      <c r="BT781" s="38"/>
      <c r="BU781" s="38"/>
      <c r="BV781" s="38"/>
      <c r="BW781" s="38"/>
      <c r="BX781" s="38"/>
      <c r="BY781" s="38"/>
      <c r="BZ781" s="38"/>
      <c r="CA781" s="270"/>
      <c r="CB781" s="38"/>
      <c r="CC781" s="270"/>
      <c r="CD781" s="38"/>
      <c r="CE781" s="38"/>
      <c r="CF781" s="38"/>
      <c r="CG781" s="38"/>
    </row>
    <row r="782" spans="5:85">
      <c r="E782" s="38"/>
      <c r="F782" s="38"/>
      <c r="G782" s="38"/>
      <c r="H782" s="38"/>
      <c r="I782" s="38"/>
      <c r="J782" s="38"/>
      <c r="K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X782" s="38"/>
      <c r="Y782" s="38"/>
      <c r="Z782" s="38"/>
      <c r="AA782" s="38"/>
      <c r="AB782" s="38"/>
      <c r="AC782" s="38"/>
      <c r="AD782" s="38"/>
      <c r="AE782" s="38"/>
      <c r="AF782" s="38"/>
      <c r="AG782" s="38"/>
      <c r="AI782" s="38"/>
      <c r="AJ782" s="38"/>
      <c r="AK782" s="38"/>
      <c r="AL782" s="38"/>
      <c r="AM782" s="38"/>
      <c r="AN782" s="38"/>
      <c r="AO782" s="38"/>
      <c r="AP782" s="38"/>
      <c r="AQ782" s="38"/>
      <c r="AR782" s="38"/>
      <c r="AT782" s="38"/>
      <c r="AU782" s="38"/>
      <c r="AV782" s="38"/>
      <c r="AW782" s="38"/>
      <c r="AX782" s="38"/>
      <c r="AY782" s="38"/>
      <c r="AZ782" s="38"/>
      <c r="BA782" s="38"/>
      <c r="BB782" s="38"/>
      <c r="BC782" s="38"/>
      <c r="BE782" s="38"/>
      <c r="BF782" s="38"/>
      <c r="BG782" s="38"/>
      <c r="BH782" s="38"/>
      <c r="BI782" s="38"/>
      <c r="BJ782" s="38"/>
      <c r="BK782" s="38"/>
      <c r="BL782" s="38"/>
      <c r="BM782" s="38"/>
      <c r="BN782" s="38"/>
      <c r="BP782" s="38"/>
      <c r="BQ782" s="38"/>
      <c r="BR782" s="38"/>
      <c r="BS782" s="38"/>
      <c r="BT782" s="38"/>
      <c r="BU782" s="38"/>
      <c r="BV782" s="38"/>
      <c r="BW782" s="38"/>
      <c r="BX782" s="38"/>
      <c r="BY782" s="38"/>
      <c r="BZ782" s="38"/>
      <c r="CA782" s="270"/>
      <c r="CB782" s="38"/>
      <c r="CC782" s="270"/>
      <c r="CD782" s="38"/>
      <c r="CE782" s="38"/>
      <c r="CF782" s="38"/>
      <c r="CG782" s="38"/>
    </row>
    <row r="783" spans="5:85">
      <c r="E783" s="38"/>
      <c r="F783" s="38"/>
      <c r="G783" s="38"/>
      <c r="H783" s="38"/>
      <c r="I783" s="38"/>
      <c r="J783" s="38"/>
      <c r="K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X783" s="38"/>
      <c r="Y783" s="38"/>
      <c r="Z783" s="38"/>
      <c r="AA783" s="38"/>
      <c r="AB783" s="38"/>
      <c r="AC783" s="38"/>
      <c r="AD783" s="38"/>
      <c r="AE783" s="38"/>
      <c r="AF783" s="38"/>
      <c r="AG783" s="38"/>
      <c r="AI783" s="38"/>
      <c r="AJ783" s="38"/>
      <c r="AK783" s="38"/>
      <c r="AL783" s="38"/>
      <c r="AM783" s="38"/>
      <c r="AN783" s="38"/>
      <c r="AO783" s="38"/>
      <c r="AP783" s="38"/>
      <c r="AQ783" s="38"/>
      <c r="AR783" s="38"/>
      <c r="AT783" s="38"/>
      <c r="AU783" s="38"/>
      <c r="AV783" s="38"/>
      <c r="AW783" s="38"/>
      <c r="AX783" s="38"/>
      <c r="AY783" s="38"/>
      <c r="AZ783" s="38"/>
      <c r="BA783" s="38"/>
      <c r="BB783" s="38"/>
      <c r="BC783" s="38"/>
      <c r="BE783" s="38"/>
      <c r="BF783" s="38"/>
      <c r="BG783" s="38"/>
      <c r="BH783" s="38"/>
      <c r="BI783" s="38"/>
      <c r="BJ783" s="38"/>
      <c r="BK783" s="38"/>
      <c r="BL783" s="38"/>
      <c r="BM783" s="38"/>
      <c r="BN783" s="38"/>
      <c r="BP783" s="38"/>
      <c r="BQ783" s="38"/>
      <c r="BR783" s="38"/>
      <c r="BS783" s="38"/>
      <c r="BT783" s="38"/>
      <c r="BU783" s="38"/>
      <c r="BV783" s="38"/>
      <c r="BW783" s="38"/>
      <c r="BX783" s="38"/>
      <c r="BY783" s="38"/>
      <c r="BZ783" s="38"/>
      <c r="CA783" s="270"/>
      <c r="CB783" s="38"/>
      <c r="CC783" s="270"/>
      <c r="CD783" s="38"/>
      <c r="CE783" s="38"/>
      <c r="CF783" s="38"/>
      <c r="CG783" s="38"/>
    </row>
    <row r="784" spans="5:85">
      <c r="E784" s="38"/>
      <c r="F784" s="38"/>
      <c r="G784" s="38"/>
      <c r="H784" s="38"/>
      <c r="I784" s="38"/>
      <c r="J784" s="38"/>
      <c r="K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X784" s="38"/>
      <c r="Y784" s="38"/>
      <c r="Z784" s="38"/>
      <c r="AA784" s="38"/>
      <c r="AB784" s="38"/>
      <c r="AC784" s="38"/>
      <c r="AD784" s="38"/>
      <c r="AE784" s="38"/>
      <c r="AF784" s="38"/>
      <c r="AG784" s="38"/>
      <c r="AI784" s="38"/>
      <c r="AJ784" s="38"/>
      <c r="AK784" s="38"/>
      <c r="AL784" s="38"/>
      <c r="AM784" s="38"/>
      <c r="AN784" s="38"/>
      <c r="AO784" s="38"/>
      <c r="AP784" s="38"/>
      <c r="AQ784" s="38"/>
      <c r="AR784" s="38"/>
      <c r="AT784" s="38"/>
      <c r="AU784" s="38"/>
      <c r="AV784" s="38"/>
      <c r="AW784" s="38"/>
      <c r="AX784" s="38"/>
      <c r="AY784" s="38"/>
      <c r="AZ784" s="38"/>
      <c r="BA784" s="38"/>
      <c r="BB784" s="38"/>
      <c r="BC784" s="38"/>
      <c r="BE784" s="38"/>
      <c r="BF784" s="38"/>
      <c r="BG784" s="38"/>
      <c r="BH784" s="38"/>
      <c r="BI784" s="38"/>
      <c r="BJ784" s="38"/>
      <c r="BK784" s="38"/>
      <c r="BL784" s="38"/>
      <c r="BM784" s="38"/>
      <c r="BN784" s="38"/>
      <c r="BP784" s="38"/>
      <c r="BQ784" s="38"/>
      <c r="BR784" s="38"/>
      <c r="BS784" s="38"/>
      <c r="BT784" s="38"/>
      <c r="BU784" s="38"/>
      <c r="BV784" s="38"/>
      <c r="BW784" s="38"/>
      <c r="BX784" s="38"/>
      <c r="BY784" s="38"/>
      <c r="BZ784" s="38"/>
      <c r="CA784" s="270"/>
      <c r="CB784" s="38"/>
      <c r="CC784" s="270"/>
      <c r="CD784" s="38"/>
      <c r="CE784" s="38"/>
      <c r="CF784" s="38"/>
      <c r="CG784" s="38"/>
    </row>
    <row r="785" spans="5:85">
      <c r="E785" s="38"/>
      <c r="F785" s="38"/>
      <c r="G785" s="38"/>
      <c r="H785" s="38"/>
      <c r="I785" s="38"/>
      <c r="J785" s="38"/>
      <c r="K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X785" s="38"/>
      <c r="Y785" s="38"/>
      <c r="Z785" s="38"/>
      <c r="AA785" s="38"/>
      <c r="AB785" s="38"/>
      <c r="AC785" s="38"/>
      <c r="AD785" s="38"/>
      <c r="AE785" s="38"/>
      <c r="AF785" s="38"/>
      <c r="AG785" s="38"/>
      <c r="AI785" s="38"/>
      <c r="AJ785" s="38"/>
      <c r="AK785" s="38"/>
      <c r="AL785" s="38"/>
      <c r="AM785" s="38"/>
      <c r="AN785" s="38"/>
      <c r="AO785" s="38"/>
      <c r="AP785" s="38"/>
      <c r="AQ785" s="38"/>
      <c r="AR785" s="38"/>
      <c r="AT785" s="38"/>
      <c r="AU785" s="38"/>
      <c r="AV785" s="38"/>
      <c r="AW785" s="38"/>
      <c r="AX785" s="38"/>
      <c r="AY785" s="38"/>
      <c r="AZ785" s="38"/>
      <c r="BA785" s="38"/>
      <c r="BB785" s="38"/>
      <c r="BC785" s="38"/>
      <c r="BE785" s="38"/>
      <c r="BF785" s="38"/>
      <c r="BG785" s="38"/>
      <c r="BH785" s="38"/>
      <c r="BI785" s="38"/>
      <c r="BJ785" s="38"/>
      <c r="BK785" s="38"/>
      <c r="BL785" s="38"/>
      <c r="BM785" s="38"/>
      <c r="BN785" s="38"/>
      <c r="BP785" s="38"/>
      <c r="BQ785" s="38"/>
      <c r="BR785" s="38"/>
      <c r="BS785" s="38"/>
      <c r="BT785" s="38"/>
      <c r="BU785" s="38"/>
      <c r="BV785" s="38"/>
      <c r="BW785" s="38"/>
      <c r="BX785" s="38"/>
      <c r="BY785" s="38"/>
      <c r="BZ785" s="38"/>
      <c r="CA785" s="270"/>
      <c r="CB785" s="38"/>
      <c r="CC785" s="270"/>
      <c r="CD785" s="38"/>
      <c r="CE785" s="38"/>
      <c r="CF785" s="38"/>
      <c r="CG785" s="38"/>
    </row>
    <row r="786" spans="5:85">
      <c r="E786" s="38"/>
      <c r="F786" s="38"/>
      <c r="G786" s="38"/>
      <c r="H786" s="38"/>
      <c r="I786" s="38"/>
      <c r="J786" s="38"/>
      <c r="K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X786" s="38"/>
      <c r="Y786" s="38"/>
      <c r="Z786" s="38"/>
      <c r="AA786" s="38"/>
      <c r="AB786" s="38"/>
      <c r="AC786" s="38"/>
      <c r="AD786" s="38"/>
      <c r="AE786" s="38"/>
      <c r="AF786" s="38"/>
      <c r="AG786" s="38"/>
      <c r="AI786" s="38"/>
      <c r="AJ786" s="38"/>
      <c r="AK786" s="38"/>
      <c r="AL786" s="38"/>
      <c r="AM786" s="38"/>
      <c r="AN786" s="38"/>
      <c r="AO786" s="38"/>
      <c r="AP786" s="38"/>
      <c r="AQ786" s="38"/>
      <c r="AR786" s="38"/>
      <c r="AT786" s="38"/>
      <c r="AU786" s="38"/>
      <c r="AV786" s="38"/>
      <c r="AW786" s="38"/>
      <c r="AX786" s="38"/>
      <c r="AY786" s="38"/>
      <c r="AZ786" s="38"/>
      <c r="BA786" s="38"/>
      <c r="BB786" s="38"/>
      <c r="BC786" s="38"/>
      <c r="BE786" s="38"/>
      <c r="BF786" s="38"/>
      <c r="BG786" s="38"/>
      <c r="BH786" s="38"/>
      <c r="BI786" s="38"/>
      <c r="BJ786" s="38"/>
      <c r="BK786" s="38"/>
      <c r="BL786" s="38"/>
      <c r="BM786" s="38"/>
      <c r="BN786" s="38"/>
      <c r="BP786" s="38"/>
      <c r="BQ786" s="38"/>
      <c r="BR786" s="38"/>
      <c r="BS786" s="38"/>
      <c r="BT786" s="38"/>
      <c r="BU786" s="38"/>
      <c r="BV786" s="38"/>
      <c r="BW786" s="38"/>
      <c r="BX786" s="38"/>
      <c r="BY786" s="38"/>
      <c r="BZ786" s="38"/>
      <c r="CA786" s="270"/>
      <c r="CB786" s="38"/>
      <c r="CC786" s="270"/>
      <c r="CD786" s="38"/>
      <c r="CE786" s="38"/>
      <c r="CF786" s="38"/>
      <c r="CG786" s="38"/>
    </row>
    <row r="787" spans="5:85">
      <c r="E787" s="38"/>
      <c r="F787" s="38"/>
      <c r="G787" s="38"/>
      <c r="H787" s="38"/>
      <c r="I787" s="38"/>
      <c r="J787" s="38"/>
      <c r="K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X787" s="38"/>
      <c r="Y787" s="38"/>
      <c r="Z787" s="38"/>
      <c r="AA787" s="38"/>
      <c r="AB787" s="38"/>
      <c r="AC787" s="38"/>
      <c r="AD787" s="38"/>
      <c r="AE787" s="38"/>
      <c r="AF787" s="38"/>
      <c r="AG787" s="38"/>
      <c r="AI787" s="38"/>
      <c r="AJ787" s="38"/>
      <c r="AK787" s="38"/>
      <c r="AL787" s="38"/>
      <c r="AM787" s="38"/>
      <c r="AN787" s="38"/>
      <c r="AO787" s="38"/>
      <c r="AP787" s="38"/>
      <c r="AQ787" s="38"/>
      <c r="AR787" s="38"/>
      <c r="AT787" s="38"/>
      <c r="AU787" s="38"/>
      <c r="AV787" s="38"/>
      <c r="AW787" s="38"/>
      <c r="AX787" s="38"/>
      <c r="AY787" s="38"/>
      <c r="AZ787" s="38"/>
      <c r="BA787" s="38"/>
      <c r="BB787" s="38"/>
      <c r="BC787" s="38"/>
      <c r="BE787" s="38"/>
      <c r="BF787" s="38"/>
      <c r="BG787" s="38"/>
      <c r="BH787" s="38"/>
      <c r="BI787" s="38"/>
      <c r="BJ787" s="38"/>
      <c r="BK787" s="38"/>
      <c r="BL787" s="38"/>
      <c r="BM787" s="38"/>
      <c r="BN787" s="38"/>
      <c r="BP787" s="38"/>
      <c r="BQ787" s="38"/>
      <c r="BR787" s="38"/>
      <c r="BS787" s="38"/>
      <c r="BT787" s="38"/>
      <c r="BU787" s="38"/>
      <c r="BV787" s="38"/>
      <c r="BW787" s="38"/>
      <c r="BX787" s="38"/>
      <c r="BY787" s="38"/>
      <c r="BZ787" s="38"/>
      <c r="CA787" s="270"/>
      <c r="CB787" s="38"/>
      <c r="CC787" s="270"/>
      <c r="CD787" s="38"/>
      <c r="CE787" s="38"/>
      <c r="CF787" s="38"/>
      <c r="CG787" s="38"/>
    </row>
    <row r="788" spans="5:85">
      <c r="E788" s="38"/>
      <c r="F788" s="38"/>
      <c r="G788" s="38"/>
      <c r="H788" s="38"/>
      <c r="I788" s="38"/>
      <c r="J788" s="38"/>
      <c r="K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X788" s="38"/>
      <c r="Y788" s="38"/>
      <c r="Z788" s="38"/>
      <c r="AA788" s="38"/>
      <c r="AB788" s="38"/>
      <c r="AC788" s="38"/>
      <c r="AD788" s="38"/>
      <c r="AE788" s="38"/>
      <c r="AF788" s="38"/>
      <c r="AG788" s="38"/>
      <c r="AI788" s="38"/>
      <c r="AJ788" s="38"/>
      <c r="AK788" s="38"/>
      <c r="AL788" s="38"/>
      <c r="AM788" s="38"/>
      <c r="AN788" s="38"/>
      <c r="AO788" s="38"/>
      <c r="AP788" s="38"/>
      <c r="AQ788" s="38"/>
      <c r="AR788" s="38"/>
      <c r="AT788" s="38"/>
      <c r="AU788" s="38"/>
      <c r="AV788" s="38"/>
      <c r="AW788" s="38"/>
      <c r="AX788" s="38"/>
      <c r="AY788" s="38"/>
      <c r="AZ788" s="38"/>
      <c r="BA788" s="38"/>
      <c r="BB788" s="38"/>
      <c r="BC788" s="38"/>
      <c r="BE788" s="38"/>
      <c r="BF788" s="38"/>
      <c r="BG788" s="38"/>
      <c r="BH788" s="38"/>
      <c r="BI788" s="38"/>
      <c r="BJ788" s="38"/>
      <c r="BK788" s="38"/>
      <c r="BL788" s="38"/>
      <c r="BM788" s="38"/>
      <c r="BN788" s="38"/>
      <c r="BP788" s="38"/>
      <c r="BQ788" s="38"/>
      <c r="BR788" s="38"/>
      <c r="BS788" s="38"/>
      <c r="BT788" s="38"/>
      <c r="BU788" s="38"/>
      <c r="BV788" s="38"/>
      <c r="BW788" s="38"/>
      <c r="BX788" s="38"/>
      <c r="BY788" s="38"/>
      <c r="BZ788" s="38"/>
      <c r="CA788" s="270"/>
      <c r="CB788" s="38"/>
      <c r="CC788" s="270"/>
      <c r="CD788" s="38"/>
      <c r="CE788" s="38"/>
      <c r="CF788" s="38"/>
      <c r="CG788" s="38"/>
    </row>
  </sheetData>
  <mergeCells count="586">
    <mergeCell ref="BQ61:BR61"/>
    <mergeCell ref="BQ62:BR62"/>
    <mergeCell ref="BQ63:BR63"/>
    <mergeCell ref="BQ64:BR64"/>
    <mergeCell ref="BQ48:BR48"/>
    <mergeCell ref="BQ49:BR49"/>
    <mergeCell ref="BQ50:BR50"/>
    <mergeCell ref="BQ51:BR51"/>
    <mergeCell ref="BQ52:BR52"/>
    <mergeCell ref="BQ55:BR55"/>
    <mergeCell ref="BQ56:BR56"/>
    <mergeCell ref="BQ58:BR58"/>
    <mergeCell ref="BQ59:BR59"/>
    <mergeCell ref="BQ21:BR21"/>
    <mergeCell ref="B5:K5"/>
    <mergeCell ref="BQ60:BR60"/>
    <mergeCell ref="BQ39:BR39"/>
    <mergeCell ref="BQ40:BR40"/>
    <mergeCell ref="BQ41:BR41"/>
    <mergeCell ref="BQ42:BR42"/>
    <mergeCell ref="BQ43:BR43"/>
    <mergeCell ref="BQ44:BR44"/>
    <mergeCell ref="BQ45:BR45"/>
    <mergeCell ref="BQ46:BR46"/>
    <mergeCell ref="BQ47:BR47"/>
    <mergeCell ref="BQ9:BR9"/>
    <mergeCell ref="BQ18:BR18"/>
    <mergeCell ref="BQ19:BR19"/>
    <mergeCell ref="BQ10:BR10"/>
    <mergeCell ref="BQ12:BR12"/>
    <mergeCell ref="BQ13:BR13"/>
    <mergeCell ref="BQ14:BR14"/>
    <mergeCell ref="BQ15:BR15"/>
    <mergeCell ref="BQ16:BR16"/>
    <mergeCell ref="BQ17:BR17"/>
    <mergeCell ref="BO11:BY11"/>
    <mergeCell ref="BQ20:BR20"/>
    <mergeCell ref="N17:O17"/>
    <mergeCell ref="N18:O18"/>
    <mergeCell ref="N19:O19"/>
    <mergeCell ref="N21:O21"/>
    <mergeCell ref="Y17:Z17"/>
    <mergeCell ref="Y18:Z18"/>
    <mergeCell ref="Y19:Z19"/>
    <mergeCell ref="Y21:Z21"/>
    <mergeCell ref="AU17:AV17"/>
    <mergeCell ref="AU18:AV18"/>
    <mergeCell ref="AU19:AV19"/>
    <mergeCell ref="AU21:AV21"/>
    <mergeCell ref="AJ17:AK17"/>
    <mergeCell ref="AJ18:AK18"/>
    <mergeCell ref="K12:K22"/>
    <mergeCell ref="BC12:BC22"/>
    <mergeCell ref="C17:D17"/>
    <mergeCell ref="C18:D18"/>
    <mergeCell ref="C19:D19"/>
    <mergeCell ref="C21:D21"/>
    <mergeCell ref="C20:D20"/>
    <mergeCell ref="N20:O20"/>
    <mergeCell ref="Y20:Z20"/>
    <mergeCell ref="AJ20:AK20"/>
    <mergeCell ref="AU20:AV20"/>
    <mergeCell ref="BF20:BG20"/>
    <mergeCell ref="V27:V53"/>
    <mergeCell ref="N28:O28"/>
    <mergeCell ref="N29:O29"/>
    <mergeCell ref="N30:O30"/>
    <mergeCell ref="N31:O31"/>
    <mergeCell ref="N32:O32"/>
    <mergeCell ref="N33:O33"/>
    <mergeCell ref="BF47:BG47"/>
    <mergeCell ref="BF48:BG48"/>
    <mergeCell ref="BF49:BG49"/>
    <mergeCell ref="BF50:BG50"/>
    <mergeCell ref="BF51:BG51"/>
    <mergeCell ref="BF52:BG52"/>
    <mergeCell ref="BF41:BG41"/>
    <mergeCell ref="BF42:BG42"/>
    <mergeCell ref="BF43:BG43"/>
    <mergeCell ref="BF44:BG44"/>
    <mergeCell ref="BF45:BG45"/>
    <mergeCell ref="BF40:BG40"/>
    <mergeCell ref="BF27:BG27"/>
    <mergeCell ref="BF28:BG28"/>
    <mergeCell ref="BF29:BG29"/>
    <mergeCell ref="BF30:BG30"/>
    <mergeCell ref="BF31:BG31"/>
    <mergeCell ref="BF9:BG9"/>
    <mergeCell ref="BF10:BG10"/>
    <mergeCell ref="BF12:BG12"/>
    <mergeCell ref="BF13:BG13"/>
    <mergeCell ref="BF14:BG14"/>
    <mergeCell ref="BF15:BG15"/>
    <mergeCell ref="BF16:BG16"/>
    <mergeCell ref="N56:O56"/>
    <mergeCell ref="N58:O58"/>
    <mergeCell ref="N48:O48"/>
    <mergeCell ref="N49:O49"/>
    <mergeCell ref="N50:O50"/>
    <mergeCell ref="N51:O51"/>
    <mergeCell ref="N52:O52"/>
    <mergeCell ref="N55:O55"/>
    <mergeCell ref="N42:O42"/>
    <mergeCell ref="N43:O43"/>
    <mergeCell ref="N44:O44"/>
    <mergeCell ref="BF17:BG17"/>
    <mergeCell ref="BF18:BG18"/>
    <mergeCell ref="BF19:BG19"/>
    <mergeCell ref="BF21:BG21"/>
    <mergeCell ref="BF24:BG24"/>
    <mergeCell ref="N45:O45"/>
    <mergeCell ref="N24:O24"/>
    <mergeCell ref="N25:O25"/>
    <mergeCell ref="N64:O64"/>
    <mergeCell ref="N59:O59"/>
    <mergeCell ref="N60:O60"/>
    <mergeCell ref="N61:O61"/>
    <mergeCell ref="N62:O62"/>
    <mergeCell ref="N63:O63"/>
    <mergeCell ref="N46:O46"/>
    <mergeCell ref="N47:O47"/>
    <mergeCell ref="N36:O36"/>
    <mergeCell ref="N37:O37"/>
    <mergeCell ref="N38:O38"/>
    <mergeCell ref="N39:O39"/>
    <mergeCell ref="N40:O40"/>
    <mergeCell ref="N41:O41"/>
    <mergeCell ref="N27:O27"/>
    <mergeCell ref="W144:AE144"/>
    <mergeCell ref="W145:AE145"/>
    <mergeCell ref="N9:O9"/>
    <mergeCell ref="N10:O10"/>
    <mergeCell ref="N12:O12"/>
    <mergeCell ref="N13:O13"/>
    <mergeCell ref="N14:O14"/>
    <mergeCell ref="N15:O15"/>
    <mergeCell ref="N16:O16"/>
    <mergeCell ref="W99:AG99"/>
    <mergeCell ref="W103:AE103"/>
    <mergeCell ref="W104:AG104"/>
    <mergeCell ref="W117:AE117"/>
    <mergeCell ref="W118:AG118"/>
    <mergeCell ref="W143:AE143"/>
    <mergeCell ref="W76:AG76"/>
    <mergeCell ref="W87:AE87"/>
    <mergeCell ref="W88:AG88"/>
    <mergeCell ref="W92:AE92"/>
    <mergeCell ref="W93:AG93"/>
    <mergeCell ref="W98:AE98"/>
    <mergeCell ref="Y64:Z64"/>
    <mergeCell ref="N34:O34"/>
    <mergeCell ref="N35:O35"/>
    <mergeCell ref="W65:AE65"/>
    <mergeCell ref="W66:AE66"/>
    <mergeCell ref="W69:AG69"/>
    <mergeCell ref="W75:AE75"/>
    <mergeCell ref="Y58:Z58"/>
    <mergeCell ref="Y59:Z59"/>
    <mergeCell ref="Y60:Z60"/>
    <mergeCell ref="Y61:Z61"/>
    <mergeCell ref="Y62:Z62"/>
    <mergeCell ref="Y63:Z63"/>
    <mergeCell ref="W53:AE53"/>
    <mergeCell ref="Y55:Z55"/>
    <mergeCell ref="Y56:Z56"/>
    <mergeCell ref="W57:AG57"/>
    <mergeCell ref="Y45:Z45"/>
    <mergeCell ref="Y46:Z46"/>
    <mergeCell ref="Y47:Z47"/>
    <mergeCell ref="Y48:Z48"/>
    <mergeCell ref="Y49:Z49"/>
    <mergeCell ref="Y50:Z50"/>
    <mergeCell ref="AS145:BA145"/>
    <mergeCell ref="Y9:Z9"/>
    <mergeCell ref="Y10:Z10"/>
    <mergeCell ref="W11:AG11"/>
    <mergeCell ref="Y12:Z12"/>
    <mergeCell ref="Y13:Z13"/>
    <mergeCell ref="Y14:Z14"/>
    <mergeCell ref="Y15:Z15"/>
    <mergeCell ref="Y16:Z16"/>
    <mergeCell ref="AS99:BC99"/>
    <mergeCell ref="AS103:BA103"/>
    <mergeCell ref="AS104:BC104"/>
    <mergeCell ref="AS117:BA117"/>
    <mergeCell ref="AS118:BC118"/>
    <mergeCell ref="AS143:BA143"/>
    <mergeCell ref="AS76:BC76"/>
    <mergeCell ref="AS87:BA87"/>
    <mergeCell ref="AS88:BC88"/>
    <mergeCell ref="AS92:BA92"/>
    <mergeCell ref="AS93:BC93"/>
    <mergeCell ref="AS98:BA98"/>
    <mergeCell ref="AU64:AV64"/>
    <mergeCell ref="Y24:Z24"/>
    <mergeCell ref="Y25:Z25"/>
    <mergeCell ref="W22:AE22"/>
    <mergeCell ref="AS144:BA144"/>
    <mergeCell ref="W26:AG26"/>
    <mergeCell ref="Y27:Z27"/>
    <mergeCell ref="AG27:AG53"/>
    <mergeCell ref="Y28:Z28"/>
    <mergeCell ref="Y29:Z29"/>
    <mergeCell ref="Y30:Z30"/>
    <mergeCell ref="Y31:Z31"/>
    <mergeCell ref="Y32:Z32"/>
    <mergeCell ref="Y39:Z39"/>
    <mergeCell ref="Y40:Z40"/>
    <mergeCell ref="Y41:Z41"/>
    <mergeCell ref="Y42:Z42"/>
    <mergeCell ref="Y43:Z43"/>
    <mergeCell ref="Y44:Z44"/>
    <mergeCell ref="Y33:Z33"/>
    <mergeCell ref="Y34:Z34"/>
    <mergeCell ref="Y35:Z35"/>
    <mergeCell ref="Y36:Z36"/>
    <mergeCell ref="Y37:Z37"/>
    <mergeCell ref="Y38:Z38"/>
    <mergeCell ref="Y51:Z51"/>
    <mergeCell ref="Y52:Z52"/>
    <mergeCell ref="AH144:AP144"/>
    <mergeCell ref="AH145:AP145"/>
    <mergeCell ref="AU9:AV9"/>
    <mergeCell ref="AU10:AV10"/>
    <mergeCell ref="AS11:BC11"/>
    <mergeCell ref="AU12:AV12"/>
    <mergeCell ref="AU13:AV13"/>
    <mergeCell ref="AU14:AV14"/>
    <mergeCell ref="AU15:AV15"/>
    <mergeCell ref="AU16:AV16"/>
    <mergeCell ref="AH99:AR99"/>
    <mergeCell ref="AH103:AP103"/>
    <mergeCell ref="AH104:AR104"/>
    <mergeCell ref="AH117:AP117"/>
    <mergeCell ref="AH118:AR118"/>
    <mergeCell ref="AH143:AP143"/>
    <mergeCell ref="AH76:AR76"/>
    <mergeCell ref="AH87:AP87"/>
    <mergeCell ref="AU51:AV51"/>
    <mergeCell ref="AU52:AV52"/>
    <mergeCell ref="AS53:BA53"/>
    <mergeCell ref="AU55:AV55"/>
    <mergeCell ref="AU56:AV56"/>
    <mergeCell ref="AS57:BC57"/>
    <mergeCell ref="AH93:AR93"/>
    <mergeCell ref="AU46:AV46"/>
    <mergeCell ref="AU47:AV47"/>
    <mergeCell ref="AU48:AV48"/>
    <mergeCell ref="AU49:AV49"/>
    <mergeCell ref="AU50:AV50"/>
    <mergeCell ref="AS65:BA65"/>
    <mergeCell ref="AS66:BA66"/>
    <mergeCell ref="AS69:BC69"/>
    <mergeCell ref="AS75:BA75"/>
    <mergeCell ref="AU58:AV58"/>
    <mergeCell ref="AU59:AV59"/>
    <mergeCell ref="AU60:AV60"/>
    <mergeCell ref="AU61:AV61"/>
    <mergeCell ref="AU62:AV62"/>
    <mergeCell ref="AU63:AV63"/>
    <mergeCell ref="AH69:AR69"/>
    <mergeCell ref="AH75:AP75"/>
    <mergeCell ref="AJ63:AK63"/>
    <mergeCell ref="AH88:AR88"/>
    <mergeCell ref="AH92:AP92"/>
    <mergeCell ref="AR27:AR53"/>
    <mergeCell ref="AJ28:AK28"/>
    <mergeCell ref="AJ29:AK29"/>
    <mergeCell ref="AJ30:AK30"/>
    <mergeCell ref="AJ31:AK31"/>
    <mergeCell ref="AJ32:AK32"/>
    <mergeCell ref="AJ45:AK45"/>
    <mergeCell ref="AJ46:AK46"/>
    <mergeCell ref="AJ47:AK47"/>
    <mergeCell ref="AJ48:AK48"/>
    <mergeCell ref="AJ49:AK49"/>
    <mergeCell ref="AJ50:AK50"/>
    <mergeCell ref="AJ39:AK39"/>
    <mergeCell ref="AJ40:AK40"/>
    <mergeCell ref="AJ42:AK42"/>
    <mergeCell ref="AJ43:AK43"/>
    <mergeCell ref="AJ44:AK44"/>
    <mergeCell ref="AJ33:AK33"/>
    <mergeCell ref="AJ34:AK34"/>
    <mergeCell ref="AJ35:AK35"/>
    <mergeCell ref="AJ36:AK36"/>
    <mergeCell ref="AJ37:AK37"/>
    <mergeCell ref="AJ38:AK38"/>
    <mergeCell ref="AJ51:AK51"/>
    <mergeCell ref="A145:I145"/>
    <mergeCell ref="AJ9:AK9"/>
    <mergeCell ref="AJ10:AK10"/>
    <mergeCell ref="AH11:AR11"/>
    <mergeCell ref="AJ12:AK12"/>
    <mergeCell ref="AJ13:AK13"/>
    <mergeCell ref="AJ14:AK14"/>
    <mergeCell ref="AJ15:AK15"/>
    <mergeCell ref="AJ16:AK16"/>
    <mergeCell ref="A99:K99"/>
    <mergeCell ref="A103:I103"/>
    <mergeCell ref="A104:K104"/>
    <mergeCell ref="A117:I117"/>
    <mergeCell ref="A118:K118"/>
    <mergeCell ref="A143:I143"/>
    <mergeCell ref="A76:K76"/>
    <mergeCell ref="A87:I87"/>
    <mergeCell ref="A88:K88"/>
    <mergeCell ref="A92:I92"/>
    <mergeCell ref="A93:K93"/>
    <mergeCell ref="AJ24:AK24"/>
    <mergeCell ref="AJ25:AK25"/>
    <mergeCell ref="AH26:AR26"/>
    <mergeCell ref="AJ27:AK27"/>
    <mergeCell ref="C58:D58"/>
    <mergeCell ref="C59:D59"/>
    <mergeCell ref="C60:D60"/>
    <mergeCell ref="C61:D61"/>
    <mergeCell ref="C62:D62"/>
    <mergeCell ref="C63:D63"/>
    <mergeCell ref="K58:K66"/>
    <mergeCell ref="AH22:AP22"/>
    <mergeCell ref="A144:I144"/>
    <mergeCell ref="AJ58:AK58"/>
    <mergeCell ref="AJ59:AK59"/>
    <mergeCell ref="AJ60:AK60"/>
    <mergeCell ref="AJ61:AK61"/>
    <mergeCell ref="AJ62:AK62"/>
    <mergeCell ref="AJ52:AK52"/>
    <mergeCell ref="AH53:AP53"/>
    <mergeCell ref="AJ55:AK55"/>
    <mergeCell ref="AJ56:AK56"/>
    <mergeCell ref="AH57:AR57"/>
    <mergeCell ref="AJ41:AK41"/>
    <mergeCell ref="AH98:AP98"/>
    <mergeCell ref="AJ64:AK64"/>
    <mergeCell ref="AH65:AP65"/>
    <mergeCell ref="AH66:AP66"/>
    <mergeCell ref="C47:D47"/>
    <mergeCell ref="C48:D48"/>
    <mergeCell ref="C49:D49"/>
    <mergeCell ref="C50:D50"/>
    <mergeCell ref="A98:I98"/>
    <mergeCell ref="C9:D9"/>
    <mergeCell ref="C10:D10"/>
    <mergeCell ref="A11:K11"/>
    <mergeCell ref="C12:D12"/>
    <mergeCell ref="C13:D13"/>
    <mergeCell ref="C14:D14"/>
    <mergeCell ref="C15:D15"/>
    <mergeCell ref="C16:D16"/>
    <mergeCell ref="C51:D51"/>
    <mergeCell ref="C52:D52"/>
    <mergeCell ref="A53:I53"/>
    <mergeCell ref="C55:D55"/>
    <mergeCell ref="C56:D56"/>
    <mergeCell ref="A57:K57"/>
    <mergeCell ref="C64:D64"/>
    <mergeCell ref="A65:I65"/>
    <mergeCell ref="A66:I66"/>
    <mergeCell ref="A69:K69"/>
    <mergeCell ref="A75:I75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A23:K23"/>
    <mergeCell ref="L26:V26"/>
    <mergeCell ref="L22:T22"/>
    <mergeCell ref="L23:V23"/>
    <mergeCell ref="L53:T53"/>
    <mergeCell ref="A54:K54"/>
    <mergeCell ref="L54:V54"/>
    <mergeCell ref="L57:V57"/>
    <mergeCell ref="A22:I22"/>
    <mergeCell ref="C24:D24"/>
    <mergeCell ref="C25:D25"/>
    <mergeCell ref="A26:K26"/>
    <mergeCell ref="C27:D27"/>
    <mergeCell ref="K27:K53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K105:K117"/>
    <mergeCell ref="L117:T117"/>
    <mergeCell ref="L65:T65"/>
    <mergeCell ref="L66:T66"/>
    <mergeCell ref="K70:K75"/>
    <mergeCell ref="K77:K87"/>
    <mergeCell ref="L87:T87"/>
    <mergeCell ref="L88:V88"/>
    <mergeCell ref="K89:K92"/>
    <mergeCell ref="L92:T92"/>
    <mergeCell ref="L118:V118"/>
    <mergeCell ref="K119:K145"/>
    <mergeCell ref="L143:T143"/>
    <mergeCell ref="L144:T144"/>
    <mergeCell ref="L145:T145"/>
    <mergeCell ref="V12:V22"/>
    <mergeCell ref="L11:V11"/>
    <mergeCell ref="L75:T75"/>
    <mergeCell ref="V58:V66"/>
    <mergeCell ref="V70:V75"/>
    <mergeCell ref="L76:V76"/>
    <mergeCell ref="V77:V87"/>
    <mergeCell ref="V89:V92"/>
    <mergeCell ref="V94:V98"/>
    <mergeCell ref="V100:V103"/>
    <mergeCell ref="V119:V145"/>
    <mergeCell ref="V105:V117"/>
    <mergeCell ref="L93:V93"/>
    <mergeCell ref="K94:K98"/>
    <mergeCell ref="L98:T98"/>
    <mergeCell ref="L99:V99"/>
    <mergeCell ref="K100:K103"/>
    <mergeCell ref="L103:T103"/>
    <mergeCell ref="L104:V104"/>
    <mergeCell ref="AG105:AG117"/>
    <mergeCell ref="AG119:AG145"/>
    <mergeCell ref="AR12:AR22"/>
    <mergeCell ref="AH23:AR23"/>
    <mergeCell ref="AH54:AR54"/>
    <mergeCell ref="AR58:AR66"/>
    <mergeCell ref="AR70:AR75"/>
    <mergeCell ref="AR77:AR87"/>
    <mergeCell ref="AR89:AR92"/>
    <mergeCell ref="AR94:AR98"/>
    <mergeCell ref="AR100:AR103"/>
    <mergeCell ref="AR105:AR117"/>
    <mergeCell ref="AR119:AR145"/>
    <mergeCell ref="AG12:AG22"/>
    <mergeCell ref="W23:AG23"/>
    <mergeCell ref="W54:AG54"/>
    <mergeCell ref="AG58:AG66"/>
    <mergeCell ref="AG70:AG75"/>
    <mergeCell ref="AG77:AG87"/>
    <mergeCell ref="AG89:AG92"/>
    <mergeCell ref="AG94:AG98"/>
    <mergeCell ref="AG100:AG103"/>
    <mergeCell ref="AJ19:AK19"/>
    <mergeCell ref="AJ21:AK21"/>
    <mergeCell ref="AS22:BA22"/>
    <mergeCell ref="AU24:AV24"/>
    <mergeCell ref="AU25:AV25"/>
    <mergeCell ref="AS26:BC26"/>
    <mergeCell ref="AU27:AV27"/>
    <mergeCell ref="BC27:BC53"/>
    <mergeCell ref="AU28:AV28"/>
    <mergeCell ref="AU29:AV29"/>
    <mergeCell ref="AU30:AV30"/>
    <mergeCell ref="AU31:AV31"/>
    <mergeCell ref="AU32:AV32"/>
    <mergeCell ref="AU33:AV33"/>
    <mergeCell ref="AU34:AV34"/>
    <mergeCell ref="AU35:AV35"/>
    <mergeCell ref="AU36:AV36"/>
    <mergeCell ref="AU37:AV37"/>
    <mergeCell ref="AU38:AV38"/>
    <mergeCell ref="AU39:AV39"/>
    <mergeCell ref="AU40:AV40"/>
    <mergeCell ref="AU41:AV41"/>
    <mergeCell ref="AU42:AV42"/>
    <mergeCell ref="AU43:AV43"/>
    <mergeCell ref="AU44:AV44"/>
    <mergeCell ref="AU45:AV45"/>
    <mergeCell ref="BD104:BN104"/>
    <mergeCell ref="AS23:BC23"/>
    <mergeCell ref="AS54:BC54"/>
    <mergeCell ref="BC58:BC66"/>
    <mergeCell ref="BC70:BC75"/>
    <mergeCell ref="BC77:BC87"/>
    <mergeCell ref="BC89:BC92"/>
    <mergeCell ref="BC94:BC98"/>
    <mergeCell ref="BC105:BC117"/>
    <mergeCell ref="BF25:BG25"/>
    <mergeCell ref="BN27:BN53"/>
    <mergeCell ref="BF32:BG32"/>
    <mergeCell ref="BF33:BG33"/>
    <mergeCell ref="BF34:BG34"/>
    <mergeCell ref="BF39:BG39"/>
    <mergeCell ref="BC119:BC145"/>
    <mergeCell ref="BD143:BL143"/>
    <mergeCell ref="BD144:BL144"/>
    <mergeCell ref="BD145:BL145"/>
    <mergeCell ref="BD22:BL22"/>
    <mergeCell ref="BD23:BN23"/>
    <mergeCell ref="BD26:BN26"/>
    <mergeCell ref="BD53:BL53"/>
    <mergeCell ref="BD54:BN54"/>
    <mergeCell ref="BD57:BN57"/>
    <mergeCell ref="BD65:BL65"/>
    <mergeCell ref="BD66:BL66"/>
    <mergeCell ref="BD69:BN69"/>
    <mergeCell ref="BD75:BL75"/>
    <mergeCell ref="BD76:BN76"/>
    <mergeCell ref="BD87:BL87"/>
    <mergeCell ref="BD92:BL92"/>
    <mergeCell ref="BD98:BL98"/>
    <mergeCell ref="BD117:BL117"/>
    <mergeCell ref="BD88:BN88"/>
    <mergeCell ref="BD93:BN93"/>
    <mergeCell ref="BD99:BN99"/>
    <mergeCell ref="BD103:BL103"/>
    <mergeCell ref="BN119:BN145"/>
    <mergeCell ref="BD118:BN118"/>
    <mergeCell ref="BN12:BN22"/>
    <mergeCell ref="BN58:BN66"/>
    <mergeCell ref="BN70:BN75"/>
    <mergeCell ref="BN77:BN87"/>
    <mergeCell ref="BN89:BN92"/>
    <mergeCell ref="BN94:BN98"/>
    <mergeCell ref="BN100:BN103"/>
    <mergeCell ref="BN105:BN117"/>
    <mergeCell ref="BF55:BG55"/>
    <mergeCell ref="BF56:BG56"/>
    <mergeCell ref="BF58:BG58"/>
    <mergeCell ref="BF59:BG59"/>
    <mergeCell ref="BF60:BG60"/>
    <mergeCell ref="BF61:BG61"/>
    <mergeCell ref="BF62:BG62"/>
    <mergeCell ref="BF63:BG63"/>
    <mergeCell ref="BF64:BG64"/>
    <mergeCell ref="BF46:BG46"/>
    <mergeCell ref="BF35:BG35"/>
    <mergeCell ref="BF36:BG36"/>
    <mergeCell ref="BF37:BG37"/>
    <mergeCell ref="BF38:BG38"/>
    <mergeCell ref="BO22:BW22"/>
    <mergeCell ref="BO23:BY23"/>
    <mergeCell ref="BO26:BY26"/>
    <mergeCell ref="BO53:BW53"/>
    <mergeCell ref="BO54:BY54"/>
    <mergeCell ref="BO57:BY57"/>
    <mergeCell ref="BO65:BW65"/>
    <mergeCell ref="BO66:BW66"/>
    <mergeCell ref="BO69:BY69"/>
    <mergeCell ref="BQ24:BR24"/>
    <mergeCell ref="BQ25:BR25"/>
    <mergeCell ref="BQ27:BR27"/>
    <mergeCell ref="BY27:BY53"/>
    <mergeCell ref="BQ28:BR28"/>
    <mergeCell ref="BQ29:BR29"/>
    <mergeCell ref="BQ30:BR30"/>
    <mergeCell ref="BQ31:BR31"/>
    <mergeCell ref="BQ32:BR32"/>
    <mergeCell ref="BQ33:BR33"/>
    <mergeCell ref="BQ34:BR34"/>
    <mergeCell ref="BQ35:BR35"/>
    <mergeCell ref="BQ36:BR36"/>
    <mergeCell ref="BQ37:BR37"/>
    <mergeCell ref="BQ38:BR38"/>
    <mergeCell ref="BO104:BY104"/>
    <mergeCell ref="BO117:BW117"/>
    <mergeCell ref="BO118:BY118"/>
    <mergeCell ref="BO143:BW143"/>
    <mergeCell ref="BO144:BW144"/>
    <mergeCell ref="BO145:BW145"/>
    <mergeCell ref="BY12:BY22"/>
    <mergeCell ref="BY58:BY66"/>
    <mergeCell ref="BY70:BY75"/>
    <mergeCell ref="BY77:BY87"/>
    <mergeCell ref="BY89:BY92"/>
    <mergeCell ref="BY94:BY98"/>
    <mergeCell ref="BY100:BY103"/>
    <mergeCell ref="BY105:BY117"/>
    <mergeCell ref="BY119:BY145"/>
    <mergeCell ref="BO75:BW75"/>
    <mergeCell ref="BO76:BY76"/>
    <mergeCell ref="BO87:BW87"/>
    <mergeCell ref="BO88:BY88"/>
    <mergeCell ref="BO92:BW92"/>
    <mergeCell ref="BO93:BY93"/>
    <mergeCell ref="BO98:BW98"/>
    <mergeCell ref="BO99:BY99"/>
    <mergeCell ref="BO103:BW103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blackAndWhite="1" r:id="rId1"/>
  <colBreaks count="6" manualBreakCount="6">
    <brk id="11" max="149" man="1"/>
    <brk id="22" max="149" man="1"/>
    <brk id="33" max="149" man="1"/>
    <brk id="44" max="149" man="1"/>
    <brk id="55" max="149" man="1"/>
    <brk id="66" max="1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0"/>
  <sheetViews>
    <sheetView tabSelected="1" view="pageBreakPreview" zoomScaleSheetLayoutView="100" workbookViewId="0">
      <selection activeCell="L22" sqref="L22"/>
    </sheetView>
  </sheetViews>
  <sheetFormatPr defaultColWidth="8.85546875" defaultRowHeight="12.75"/>
  <cols>
    <col min="1" max="1" width="31" style="1" customWidth="1"/>
    <col min="2" max="2" width="9.42578125" style="1" bestFit="1" customWidth="1"/>
    <col min="3" max="3" width="13.140625" style="1" customWidth="1"/>
    <col min="4" max="4" width="12.28515625" style="1" customWidth="1"/>
    <col min="5" max="5" width="9" style="1" customWidth="1"/>
    <col min="6" max="9" width="8.85546875" style="1"/>
    <col min="10" max="10" width="9.42578125" style="1" bestFit="1" customWidth="1"/>
    <col min="11" max="11" width="8.85546875" style="1"/>
    <col min="12" max="12" width="29.140625" style="289" customWidth="1"/>
    <col min="13" max="13" width="17.5703125" style="1" bestFit="1" customWidth="1"/>
    <col min="14" max="14" width="20.28515625" style="293" customWidth="1"/>
    <col min="15" max="18" width="8.85546875" style="1"/>
    <col min="19" max="19" width="10.85546875" style="1" hidden="1" customWidth="1"/>
    <col min="20" max="20" width="18.28515625" style="1" bestFit="1" customWidth="1"/>
    <col min="21" max="16384" width="8.85546875" style="1"/>
  </cols>
  <sheetData>
    <row r="1" spans="1:21" ht="46.5" customHeight="1">
      <c r="A1" s="692" t="s">
        <v>234</v>
      </c>
      <c r="B1" s="692"/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</row>
    <row r="2" spans="1:21" ht="25.5" customHeight="1">
      <c r="A2" s="693" t="s">
        <v>115</v>
      </c>
      <c r="B2" s="693" t="s">
        <v>65</v>
      </c>
      <c r="C2" s="693"/>
      <c r="D2" s="693"/>
      <c r="E2" s="693" t="s">
        <v>66</v>
      </c>
      <c r="F2" s="693"/>
      <c r="G2" s="693"/>
      <c r="H2" s="693"/>
      <c r="I2" s="693"/>
      <c r="J2" s="693"/>
      <c r="K2" s="693"/>
      <c r="L2" s="694" t="s">
        <v>67</v>
      </c>
      <c r="M2" s="695" t="s">
        <v>164</v>
      </c>
      <c r="N2" s="688" t="s">
        <v>165</v>
      </c>
    </row>
    <row r="3" spans="1:21">
      <c r="A3" s="693"/>
      <c r="B3" s="217" t="s">
        <v>28</v>
      </c>
      <c r="C3" s="217" t="s">
        <v>64</v>
      </c>
      <c r="D3" s="217" t="s">
        <v>29</v>
      </c>
      <c r="E3" s="217" t="s">
        <v>30</v>
      </c>
      <c r="F3" s="217" t="s">
        <v>31</v>
      </c>
      <c r="G3" s="217" t="s">
        <v>32</v>
      </c>
      <c r="H3" s="217" t="s">
        <v>33</v>
      </c>
      <c r="I3" s="217" t="s">
        <v>34</v>
      </c>
      <c r="J3" s="217" t="s">
        <v>35</v>
      </c>
      <c r="K3" s="217" t="s">
        <v>36</v>
      </c>
      <c r="L3" s="694"/>
      <c r="M3" s="695"/>
      <c r="N3" s="688"/>
    </row>
    <row r="4" spans="1:21" ht="15.75">
      <c r="A4" s="218">
        <v>1</v>
      </c>
      <c r="B4" s="218">
        <v>2</v>
      </c>
      <c r="C4" s="218">
        <v>3</v>
      </c>
      <c r="D4" s="218">
        <v>4</v>
      </c>
      <c r="E4" s="218">
        <v>5</v>
      </c>
      <c r="F4" s="218">
        <v>6</v>
      </c>
      <c r="G4" s="218">
        <v>7</v>
      </c>
      <c r="H4" s="218">
        <v>8</v>
      </c>
      <c r="I4" s="218">
        <v>9</v>
      </c>
      <c r="J4" s="218">
        <v>10</v>
      </c>
      <c r="K4" s="218">
        <v>11</v>
      </c>
      <c r="L4" s="283" t="s">
        <v>37</v>
      </c>
      <c r="M4" s="216">
        <v>13</v>
      </c>
      <c r="N4" s="290" t="s">
        <v>166</v>
      </c>
    </row>
    <row r="5" spans="1:21" s="325" customFormat="1" ht="25.5">
      <c r="A5" s="327" t="s">
        <v>183</v>
      </c>
      <c r="B5" s="320">
        <f>'расчет по услугам'!J22</f>
        <v>18748.814606400134</v>
      </c>
      <c r="C5" s="321">
        <f>'расчет по услугам'!J53</f>
        <v>240.8</v>
      </c>
      <c r="D5" s="321">
        <f>'расчет по услугам'!J65</f>
        <v>695.36423841059604</v>
      </c>
      <c r="E5" s="320">
        <f>'расчет по услугам'!J75</f>
        <v>7832.2352115809899</v>
      </c>
      <c r="F5" s="320">
        <f>'расчет по услугам'!J87</f>
        <v>1506.7501659751035</v>
      </c>
      <c r="G5" s="321">
        <f>'расчет по услугам'!J92</f>
        <v>0</v>
      </c>
      <c r="H5" s="321">
        <f>'расчет по услугам'!J98</f>
        <v>0</v>
      </c>
      <c r="I5" s="321">
        <f>'расчет по услугам'!J103</f>
        <v>0</v>
      </c>
      <c r="J5" s="321">
        <f>'расчет по услугам'!J117</f>
        <v>30418.132645496993</v>
      </c>
      <c r="K5" s="321">
        <f>'расчет по услугам'!J143</f>
        <v>5326.961969337116</v>
      </c>
      <c r="L5" s="322">
        <f t="shared" ref="L5:L9" si="0">B5+C5+D5+E5+F5+G5+H5+I5+J5+K5</f>
        <v>64769.05883720093</v>
      </c>
      <c r="M5" s="542">
        <f>'расчет по услугам'!C7</f>
        <v>50</v>
      </c>
      <c r="N5" s="323">
        <f>M5*L5</f>
        <v>3238452.9418600467</v>
      </c>
      <c r="O5" s="324"/>
      <c r="S5" s="326">
        <f>L5/443052*P5</f>
        <v>0</v>
      </c>
      <c r="T5" s="326"/>
      <c r="U5" s="326"/>
    </row>
    <row r="6" spans="1:21" ht="25.5">
      <c r="A6" s="328" t="s">
        <v>184</v>
      </c>
      <c r="B6" s="21">
        <f>'расчет по услугам'!U22</f>
        <v>47.658670800232514</v>
      </c>
      <c r="C6" s="30">
        <v>0</v>
      </c>
      <c r="D6" s="30">
        <v>0</v>
      </c>
      <c r="E6" s="21">
        <v>0</v>
      </c>
      <c r="F6" s="21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284">
        <f t="shared" si="0"/>
        <v>47.658670800232514</v>
      </c>
      <c r="M6" s="543">
        <f>'расчет по услугам'!N7</f>
        <v>36127</v>
      </c>
      <c r="N6" s="291">
        <f>M6*L6</f>
        <v>1721764.8</v>
      </c>
      <c r="O6" s="40"/>
      <c r="S6" s="29">
        <f>L5/443052*P6</f>
        <v>0</v>
      </c>
      <c r="T6" s="29"/>
    </row>
    <row r="7" spans="1:21" ht="38.25">
      <c r="A7" s="328" t="s">
        <v>185</v>
      </c>
      <c r="B7" s="21">
        <f>'расчет по услугам'!AF22</f>
        <v>55958.002801786402</v>
      </c>
      <c r="C7" s="33">
        <f>'расчет по услугам'!AF53</f>
        <v>598.5</v>
      </c>
      <c r="D7" s="33">
        <f>'расчет по услугам'!AF65</f>
        <v>895.86549154342799</v>
      </c>
      <c r="E7" s="21">
        <f>'расчет по услугам'!AF75</f>
        <v>7832.2352115809881</v>
      </c>
      <c r="F7" s="21">
        <f>'расчет по услугам'!AF87</f>
        <v>1506.7501659751035</v>
      </c>
      <c r="G7" s="30">
        <f>'расчет по услугам'!AF92</f>
        <v>0</v>
      </c>
      <c r="H7" s="30">
        <f>'расчет по услугам'!AF98</f>
        <v>243.14807017543859</v>
      </c>
      <c r="I7" s="30">
        <f>'расчет по услугам'!AF103</f>
        <v>298.16513761467888</v>
      </c>
      <c r="J7" s="30">
        <f>'расчет по услугам'!AF117</f>
        <v>33171.798284594428</v>
      </c>
      <c r="K7" s="30">
        <f>'расчет по услугам'!AF143</f>
        <v>5677.506386630349</v>
      </c>
      <c r="L7" s="284">
        <f t="shared" si="0"/>
        <v>106181.9715499008</v>
      </c>
      <c r="M7" s="543">
        <f>'расчет по услугам'!Y7</f>
        <v>160</v>
      </c>
      <c r="N7" s="291">
        <f t="shared" ref="N7:N11" si="1">M7*L7</f>
        <v>16989115.447984129</v>
      </c>
      <c r="O7" s="40"/>
      <c r="S7" s="29">
        <f>L5/443052*P7</f>
        <v>0</v>
      </c>
      <c r="T7" s="29"/>
    </row>
    <row r="8" spans="1:21" ht="38.25">
      <c r="A8" s="328" t="s">
        <v>186</v>
      </c>
      <c r="B8" s="21">
        <f>'расчет по услугам'!AQ22</f>
        <v>58062.339872916113</v>
      </c>
      <c r="C8" s="33">
        <f>'расчет по услугам'!AQ53</f>
        <v>765.95744680851055</v>
      </c>
      <c r="D8" s="33">
        <f>'расчет по услугам'!AQ65</f>
        <v>895.86549154342799</v>
      </c>
      <c r="E8" s="21">
        <f>'расчет по услугам'!AQ75</f>
        <v>7832.2352115809899</v>
      </c>
      <c r="F8" s="21">
        <f>'расчет по услугам'!AQ87</f>
        <v>1506.7501659751035</v>
      </c>
      <c r="G8" s="30">
        <f>'расчет по услугам'!AQ92</f>
        <v>0</v>
      </c>
      <c r="H8" s="30">
        <f>'расчет по услугам'!AQ98</f>
        <v>243.14807017543859</v>
      </c>
      <c r="I8" s="30">
        <f>'расчет по услугам'!AQ103</f>
        <v>298.16513761467888</v>
      </c>
      <c r="J8" s="30">
        <f>'расчет по услугам'!AQ117</f>
        <v>33171.798284594428</v>
      </c>
      <c r="K8" s="30">
        <f>'расчет по услугам'!AQ143</f>
        <v>5333.7288866303488</v>
      </c>
      <c r="L8" s="284">
        <f t="shared" si="0"/>
        <v>108109.98856783901</v>
      </c>
      <c r="M8" s="543">
        <f>'расчет по услугам'!AJ7</f>
        <v>188</v>
      </c>
      <c r="N8" s="291">
        <f t="shared" si="1"/>
        <v>20324677.850753736</v>
      </c>
      <c r="O8" s="40"/>
      <c r="S8" s="29">
        <f>L5/443052*P8</f>
        <v>0</v>
      </c>
      <c r="T8" s="29"/>
    </row>
    <row r="9" spans="1:21" ht="38.25">
      <c r="A9" s="328" t="s">
        <v>187</v>
      </c>
      <c r="B9" s="21">
        <f>'расчет по услугам'!BB22</f>
        <v>58062.339872916098</v>
      </c>
      <c r="C9" s="30">
        <f>'расчет по услугам'!BB53</f>
        <v>1043.1372549019607</v>
      </c>
      <c r="D9" s="30">
        <f>'расчет по услугам'!BB65</f>
        <v>895.86549154342799</v>
      </c>
      <c r="E9" s="21">
        <f>'расчет по услугам'!BB75</f>
        <v>7832.2352115809881</v>
      </c>
      <c r="F9" s="21">
        <f>'расчет по услугам'!BB87</f>
        <v>1506.7501659751035</v>
      </c>
      <c r="G9" s="30">
        <f>'расчет по услугам'!BB92</f>
        <v>0</v>
      </c>
      <c r="H9" s="30">
        <f>'расчет по услугам'!BB98</f>
        <v>243.14807017543859</v>
      </c>
      <c r="I9" s="30">
        <f>'расчет по услугам'!BB103</f>
        <v>298.16513761467888</v>
      </c>
      <c r="J9" s="30">
        <f>'расчет по услугам'!BB117</f>
        <v>33171.798284594421</v>
      </c>
      <c r="K9" s="30">
        <f>'расчет по услугам'!BB143</f>
        <v>5333.7288866303488</v>
      </c>
      <c r="L9" s="284">
        <f t="shared" si="0"/>
        <v>108387.16837593245</v>
      </c>
      <c r="M9" s="543">
        <f>'расчет по услугам'!AU7</f>
        <v>51</v>
      </c>
      <c r="N9" s="291">
        <f t="shared" si="1"/>
        <v>5527745.5871725548</v>
      </c>
      <c r="O9" s="40"/>
      <c r="S9" s="29">
        <f>L5/443052*P9</f>
        <v>0</v>
      </c>
      <c r="T9" s="29"/>
    </row>
    <row r="10" spans="1:21" ht="51">
      <c r="A10" s="328" t="s">
        <v>188</v>
      </c>
      <c r="B10" s="21">
        <f>'расчет по услугам'!BM22</f>
        <v>67984.816198915578</v>
      </c>
      <c r="C10" s="30">
        <f>'расчет по услугам'!BM53</f>
        <v>0</v>
      </c>
      <c r="D10" s="30">
        <f>'расчет по услугам'!BM65</f>
        <v>0</v>
      </c>
      <c r="E10" s="21">
        <f>'расчет по услугам'!BM75</f>
        <v>0</v>
      </c>
      <c r="F10" s="21">
        <f>'расчет по услугам'!BM87</f>
        <v>1506.7501659751035</v>
      </c>
      <c r="G10" s="30">
        <f>'расчет по услугам'!BM92</f>
        <v>0</v>
      </c>
      <c r="H10" s="30">
        <f>'расчет по услугам'!BM98</f>
        <v>0</v>
      </c>
      <c r="I10" s="30">
        <f>'расчет по услугам'!BM103</f>
        <v>298.16513761467888</v>
      </c>
      <c r="J10" s="30">
        <f>'расчет по услугам'!BM117</f>
        <v>9805.1851851851861</v>
      </c>
      <c r="K10" s="30">
        <f>'расчет по услугам'!BM143</f>
        <v>2708.9189626556017</v>
      </c>
      <c r="L10" s="284">
        <f t="shared" ref="L10:L11" si="2">B10+C10+D10+E10+F10+G10+H10+I10+J10+K10</f>
        <v>82303.83565034614</v>
      </c>
      <c r="M10" s="543">
        <f>'расчет по услугам'!BF7</f>
        <v>33</v>
      </c>
      <c r="N10" s="291">
        <f t="shared" si="1"/>
        <v>2716026.5764614227</v>
      </c>
      <c r="O10" s="40"/>
      <c r="S10" s="29" t="e">
        <f>L4/443052*P10</f>
        <v>#VALUE!</v>
      </c>
      <c r="T10" s="29"/>
    </row>
    <row r="11" spans="1:21" ht="63.75">
      <c r="A11" s="328" t="s">
        <v>189</v>
      </c>
      <c r="B11" s="64">
        <f>'расчет по услугам'!BX22</f>
        <v>51422.784380733756</v>
      </c>
      <c r="C11" s="65">
        <f>'расчет по услугам'!BX53</f>
        <v>0</v>
      </c>
      <c r="D11" s="65">
        <f>'расчет по услугам'!BX65</f>
        <v>695.36423841059604</v>
      </c>
      <c r="E11" s="64">
        <f>'расчет по услугам'!BX75</f>
        <v>0</v>
      </c>
      <c r="F11" s="64">
        <f>'расчет по услугам'!BX87</f>
        <v>0</v>
      </c>
      <c r="G11" s="65">
        <f>'расчет по услугам'!BX92</f>
        <v>0</v>
      </c>
      <c r="H11" s="65">
        <f>'расчет по услугам'!BX98</f>
        <v>0</v>
      </c>
      <c r="I11" s="65">
        <f>'расчет по услугам'!BX103</f>
        <v>298.16513761467888</v>
      </c>
      <c r="J11" s="65">
        <f>'расчет по услугам'!BX117</f>
        <v>9805.1851851851861</v>
      </c>
      <c r="K11" s="65">
        <f>'расчет по услугам'!BX143</f>
        <v>0</v>
      </c>
      <c r="L11" s="285">
        <f t="shared" si="2"/>
        <v>62221.498941944214</v>
      </c>
      <c r="M11" s="543">
        <f>'расчет по услугам'!BQ7</f>
        <v>4</v>
      </c>
      <c r="N11" s="291">
        <f t="shared" si="1"/>
        <v>248885.99576777685</v>
      </c>
      <c r="O11" s="40"/>
      <c r="S11" s="29"/>
      <c r="T11" s="29"/>
    </row>
    <row r="12" spans="1:21" ht="15" customHeight="1">
      <c r="A12" s="689" t="s">
        <v>167</v>
      </c>
      <c r="B12" s="690"/>
      <c r="C12" s="690"/>
      <c r="D12" s="690"/>
      <c r="E12" s="690"/>
      <c r="F12" s="690"/>
      <c r="G12" s="690"/>
      <c r="H12" s="690"/>
      <c r="I12" s="690"/>
      <c r="J12" s="690"/>
      <c r="K12" s="690"/>
      <c r="L12" s="690"/>
      <c r="M12" s="691"/>
      <c r="N12" s="292">
        <f>SUM(N5:N11)</f>
        <v>50766669.199999668</v>
      </c>
      <c r="O12" s="40"/>
      <c r="S12" s="29"/>
      <c r="T12" s="29"/>
    </row>
    <row r="13" spans="1:21">
      <c r="L13" s="286"/>
      <c r="M13" s="23"/>
      <c r="S13" s="1" t="e">
        <f>S5+S6+S7+S8+S9+#REF!</f>
        <v>#REF!</v>
      </c>
      <c r="T13" s="23"/>
    </row>
    <row r="14" spans="1:21" ht="15">
      <c r="L14" s="287" t="s">
        <v>168</v>
      </c>
      <c r="M14" s="219">
        <f>'расчет по услугам'!BX151</f>
        <v>0</v>
      </c>
      <c r="T14" s="22"/>
    </row>
    <row r="15" spans="1:21" ht="28.5">
      <c r="L15" s="288" t="s">
        <v>169</v>
      </c>
      <c r="M15" s="220">
        <f>'расчет по услугам'!BX150</f>
        <v>50766669.200000003</v>
      </c>
    </row>
    <row r="16" spans="1:21" ht="10.5" customHeight="1"/>
    <row r="17" spans="2:14" hidden="1">
      <c r="J17" s="29"/>
      <c r="L17" s="286"/>
      <c r="M17" s="29"/>
    </row>
    <row r="18" spans="2:14" ht="15">
      <c r="K18" s="27"/>
      <c r="L18" s="286"/>
    </row>
    <row r="19" spans="2:14" ht="15">
      <c r="B19" s="7"/>
      <c r="C19" s="7"/>
      <c r="D19" s="7"/>
      <c r="F19" s="7"/>
      <c r="G19" s="7"/>
      <c r="H19" s="7"/>
      <c r="I19" s="7"/>
      <c r="J19" s="7"/>
      <c r="K19" s="27"/>
      <c r="L19" s="286"/>
      <c r="M19" s="29">
        <f>M13-M17</f>
        <v>0</v>
      </c>
      <c r="N19" s="302">
        <f>M15+M14-N12</f>
        <v>3.3527612686157227E-7</v>
      </c>
    </row>
    <row r="20" spans="2:14" ht="15">
      <c r="B20" s="37">
        <f t="shared" ref="B20:K20" si="3">SUM(B5:B11)</f>
        <v>310286.75640446832</v>
      </c>
      <c r="C20" s="37">
        <f t="shared" si="3"/>
        <v>2648.3947017104711</v>
      </c>
      <c r="D20" s="37">
        <f t="shared" si="3"/>
        <v>4078.3249514514764</v>
      </c>
      <c r="E20" s="37">
        <f t="shared" si="3"/>
        <v>31328.940846323956</v>
      </c>
      <c r="F20" s="37">
        <f t="shared" si="3"/>
        <v>7533.7508298755174</v>
      </c>
      <c r="G20" s="37">
        <f t="shared" si="3"/>
        <v>0</v>
      </c>
      <c r="H20" s="37">
        <f t="shared" si="3"/>
        <v>729.44421052631583</v>
      </c>
      <c r="I20" s="37">
        <f t="shared" si="3"/>
        <v>1490.8256880733943</v>
      </c>
      <c r="J20" s="37">
        <f t="shared" si="3"/>
        <v>149543.89786965065</v>
      </c>
      <c r="K20" s="37">
        <f t="shared" si="3"/>
        <v>24380.845091883763</v>
      </c>
      <c r="L20" s="286"/>
    </row>
  </sheetData>
  <mergeCells count="8">
    <mergeCell ref="N2:N3"/>
    <mergeCell ref="A12:M12"/>
    <mergeCell ref="A1:N1"/>
    <mergeCell ref="B2:D2"/>
    <mergeCell ref="E2:K2"/>
    <mergeCell ref="L2:L3"/>
    <mergeCell ref="A2:A3"/>
    <mergeCell ref="M2:M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blackAndWhite="1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по услугам</vt:lpstr>
      <vt:lpstr>ИТОГО БНЗ</vt:lpstr>
      <vt:lpstr>'ИТОГО БНЗ'!Область_печати</vt:lpstr>
      <vt:lpstr>'расчет по услугам'!Область_печати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2020-11-16T10:53:56Z</cp:lastPrinted>
  <dcterms:created xsi:type="dcterms:W3CDTF">2015-01-28T06:12:04Z</dcterms:created>
  <dcterms:modified xsi:type="dcterms:W3CDTF">2020-11-16T10:59:24Z</dcterms:modified>
</cp:coreProperties>
</file>